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66\Desktop\БКД\2020\"/>
    </mc:Choice>
  </mc:AlternateContent>
  <bookViews>
    <workbookView xWindow="0" yWindow="0" windowWidth="28800" windowHeight="12135"/>
  </bookViews>
  <sheets>
    <sheet name="Итоговый" sheetId="1" r:id="rId1"/>
  </sheets>
  <definedNames>
    <definedName name="_xlnm.Print_Area" localSheetId="0">Итоговый!$A$6:$E$141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8" i="1" l="1"/>
  <c r="E138" i="1"/>
  <c r="E104" i="1" l="1"/>
  <c r="C104" i="1"/>
  <c r="E96" i="1"/>
  <c r="E101" i="1" s="1"/>
  <c r="E95" i="1"/>
  <c r="D95" i="1"/>
  <c r="D92" i="1"/>
  <c r="E79" i="1"/>
  <c r="E92" i="1" s="1"/>
  <c r="E76" i="1"/>
  <c r="C76" i="1"/>
  <c r="E71" i="1"/>
  <c r="C67" i="1"/>
  <c r="E63" i="1"/>
  <c r="E67" i="1" s="1"/>
  <c r="E57" i="1"/>
  <c r="E56" i="1"/>
  <c r="E52" i="1"/>
  <c r="D52" i="1"/>
  <c r="D41" i="1"/>
  <c r="E40" i="1"/>
  <c r="E39" i="1"/>
  <c r="E36" i="1"/>
  <c r="E23" i="1"/>
  <c r="C23" i="1"/>
  <c r="C24" i="1" s="1"/>
  <c r="E16" i="1"/>
  <c r="D16" i="1"/>
  <c r="D24" i="1" s="1"/>
  <c r="E58" i="1" l="1"/>
  <c r="C99" i="1"/>
  <c r="C102" i="1" s="1"/>
  <c r="C105" i="1" s="1"/>
  <c r="E41" i="1"/>
  <c r="E24" i="1"/>
  <c r="D99" i="1"/>
  <c r="D102" i="1" s="1"/>
  <c r="D105" i="1" s="1"/>
  <c r="E97" i="1"/>
  <c r="E99" i="1" s="1"/>
  <c r="E105" i="1" l="1"/>
  <c r="E102" i="1"/>
</calcChain>
</file>

<file path=xl/sharedStrings.xml><?xml version="1.0" encoding="utf-8"?>
<sst xmlns="http://schemas.openxmlformats.org/spreadsheetml/2006/main" count="226" uniqueCount="188">
  <si>
    <t>№
п/п</t>
  </si>
  <si>
    <t>Наименование объектов
и направления расходования средств</t>
  </si>
  <si>
    <t>Физические показатели</t>
  </si>
  <si>
    <t>Объем финансирования, 
тыс. руб.</t>
  </si>
  <si>
    <t>км</t>
  </si>
  <si>
    <t>п.м</t>
  </si>
  <si>
    <t>Объекты капитального ремонта БКАД</t>
  </si>
  <si>
    <t>«Устройство автоматического пункта весогабаритного контроля на автомобильной дороге «г. Комсомольск-на-Амуре – г. Амурск»</t>
  </si>
  <si>
    <t>2</t>
  </si>
  <si>
    <t>"Устройство автоматического пункта весогабаритного контроля на  автомобильной дороги "Подьезд к с. Бичевая"</t>
  </si>
  <si>
    <t>1</t>
  </si>
  <si>
    <t>"Устройство автоматического пункта весогабаритного контроля на  автомобильной дороги "«г. Комсомольск-на-Амуре - пос. Березовый - пос. Амгунь - пос. Могды - рп. Чегдомын»</t>
  </si>
  <si>
    <t xml:space="preserve">"Устройство автоматического пункта весогабаритного контроля на  автомобильной дороги  «Подъезд к рп. Мухен» </t>
  </si>
  <si>
    <t>Проектно-изыскательские работы</t>
  </si>
  <si>
    <t>ИТОГО по коду 0409210R20393А243</t>
  </si>
  <si>
    <t>Объекты ремонта БКАД</t>
  </si>
  <si>
    <t>3</t>
  </si>
  <si>
    <t>Автомобильная дорога Подъезд к г. Хабаровску (от 14 км федеральной автодороги "Уссури") на участке км 0+000 - км 8+860</t>
  </si>
  <si>
    <t>4</t>
  </si>
  <si>
    <t xml:space="preserve"> "Автомобильная дорога Подъезд к с. Бичевая на участке км 38+700 - 45+700</t>
  </si>
  <si>
    <t>5</t>
  </si>
  <si>
    <t>«Автомобильная дорога "Подъезд к пос. имени Горького  (г. Хабаровск)" на участке км 0+000 - км 4+282</t>
  </si>
  <si>
    <t>6</t>
  </si>
  <si>
    <t>"Автомобильная дорога "с. Селихино -пос. Снежный - пос. Уктур" на участке км 0+000 - км 32+900</t>
  </si>
  <si>
    <t>ИТОГО по коду 0409210R10393K244</t>
  </si>
  <si>
    <t>ИТОГО по БКАД</t>
  </si>
  <si>
    <t>Объекты капитального ремонта</t>
  </si>
  <si>
    <t>19</t>
  </si>
  <si>
    <t>Автомобильная дорога "Подъезд к пос. ст. Кругликово'' (устройство электроосвещения)</t>
  </si>
  <si>
    <t>Автомобильная дорога "Подъезд к пос. ст. Розенгартовка" (устройство электроосвещения) 1 этап</t>
  </si>
  <si>
    <t>Резерв</t>
  </si>
  <si>
    <t>ИТОГО по коду  04092100302180243</t>
  </si>
  <si>
    <t xml:space="preserve">Объекты ремонта </t>
  </si>
  <si>
    <t>Амурский район</t>
  </si>
  <si>
    <t>20</t>
  </si>
  <si>
    <t>Оплата за технологическое присоединение по объекту Автомобильная дорога подъезд к с. Ачан" на участке км 35+600 - 39+600 (п. Эльбан ул. Железнодорожная)</t>
  </si>
  <si>
    <t>Итого по Амурскому району:</t>
  </si>
  <si>
    <t>Аяно - Майский  район</t>
  </si>
  <si>
    <t>- ремонт мостов</t>
  </si>
  <si>
    <t>21</t>
  </si>
  <si>
    <t>"Мост на км 3+675  автомобильной дороги "с. Аян - с.Нелькан"</t>
  </si>
  <si>
    <t>22</t>
  </si>
  <si>
    <t>"Мост на км 1+768  автомобильной дороги "с. Аян - с.Нелькан"</t>
  </si>
  <si>
    <t>Итого по Аяно - Майскому району:</t>
  </si>
  <si>
    <t>Район имени Лазо</t>
  </si>
  <si>
    <t>23</t>
  </si>
  <si>
    <t>Автомобильная дорога "р. п. Переяславка -                               с. Аргунское" (восстановление электроосвещения и ремонт тротуаров) 2 этап"</t>
  </si>
  <si>
    <t>Автомобильная дорога "Подъезд к с. Бичевая" (восстановление электроосвещения и ремонт тротуаров) 2 этап"</t>
  </si>
  <si>
    <t>24</t>
  </si>
  <si>
    <t xml:space="preserve"> Автомобильная дорога ''Подъезд к с. Святогорье'' (восстановление электроосвещения и ремонт тротуаров) II участок</t>
  </si>
  <si>
    <t>25</t>
  </si>
  <si>
    <t xml:space="preserve"> Автомобильная дорога ''Подъезд к с. Святогорье'' (восстановление электроосвещения и ремонт тротуаров) I участок</t>
  </si>
  <si>
    <t xml:space="preserve"> технологическое присоединение</t>
  </si>
  <si>
    <t>26</t>
  </si>
  <si>
    <t>«Мост через р. Кия на км 21+261 автомобильной дороги «р.п. Переяславка - с. Аргунское»</t>
  </si>
  <si>
    <t>Итого по району имени Лазо:</t>
  </si>
  <si>
    <t>Бикинский муниципальный район</t>
  </si>
  <si>
    <t>- ремонт автомобильных дорог</t>
  </si>
  <si>
    <t>27</t>
  </si>
  <si>
    <t>"Автомобильная дорога "Подъезд к пос. ст. Розенгартовка" км 1+682 (восстановление автобусной остановки)</t>
  </si>
  <si>
    <t>1 шт</t>
  </si>
  <si>
    <t>16.1</t>
  </si>
  <si>
    <t>Автомобильная дорога "Подъезд к пос. ст. Розенгартовка на участке км 0 - км 1</t>
  </si>
  <si>
    <t>17.1</t>
  </si>
  <si>
    <t>Подъезд к с. Васильевка на участке км 6+643 - км 7+543</t>
  </si>
  <si>
    <t>Итого по Бикинскому району:</t>
  </si>
  <si>
    <t>Советско-Гаванский муниципальный район</t>
  </si>
  <si>
    <t>28</t>
  </si>
  <si>
    <t xml:space="preserve">Восстановление асфальтобетонного покрытия на пучинистых участках км 25 - км 29 автомобильной дороги "г. Советская Гавань -  рп. Ванино" </t>
  </si>
  <si>
    <t>29</t>
  </si>
  <si>
    <t>Восстановление остановок общественного транспорта на км 1+522 и км 3+514 автомобильной дороги "Подъезд к рп. Заветы Ильича"</t>
  </si>
  <si>
    <t>2 шт</t>
  </si>
  <si>
    <t>30</t>
  </si>
  <si>
    <t>Восстановление электроосвещения на нерегулируемом пешеходном переходе км 0+40 - км 0+44  автомобильной дороги  «Подъезд к  р.п. Заветы Ильича»</t>
  </si>
  <si>
    <t>4 шт</t>
  </si>
  <si>
    <t>31</t>
  </si>
  <si>
    <t>Обустройство нерегулируемого пешеходного перехода и электроосвещения на км 0+786 - км 0+790 автомобильной дороги  «Подъезд к  рп. Заветы Ильича»</t>
  </si>
  <si>
    <t>32</t>
  </si>
  <si>
    <t xml:space="preserve">Восстановление остановочных павильонов на автомобильной  дороги  «г. Советская Гавань – рп. Ванино» на участках км 2+388 - км 29+764 </t>
  </si>
  <si>
    <t>33</t>
  </si>
  <si>
    <t>Восстановление тротуара на автомобильной  дороги  «г. Советская Гавань – рп. Ванино» на участке  км 0+050 – км 0+800.</t>
  </si>
  <si>
    <t>Итого по Советско-Гаванскому району:</t>
  </si>
  <si>
    <t>Ванинский муниципальный район</t>
  </si>
  <si>
    <t>34</t>
  </si>
  <si>
    <t xml:space="preserve">Восстановление остановочных павильонов на автомобильной  дороги  «г. Советская Гавань – рп. Ванино» на участках км 31+889 - км 34+205 </t>
  </si>
  <si>
    <t>Итого по Ванинскому муниципальному району</t>
  </si>
  <si>
    <t>Солнечный, Полины Осипенко, Верхнебуреинский район</t>
  </si>
  <si>
    <t>35</t>
  </si>
  <si>
    <t>Автомобильная дорога "Подъезд к пос. Алонка" на участке км 7 - км 17</t>
  </si>
  <si>
    <t>36</t>
  </si>
  <si>
    <t>Выполнение работ по ремонту автомобильной дороги "Подъезд к п. Усть Ургал" участок км 0 - км 8+200" (восстановление земляного полотна и дорожной одежды)</t>
  </si>
  <si>
    <t>Итого по Солнечному, имени Полины Осипенко, Верхнебуреинскому районам:</t>
  </si>
  <si>
    <t>Хабаровский муниципальный район</t>
  </si>
  <si>
    <t>15.1</t>
  </si>
  <si>
    <t>Автомобильная дорога "Подъезд к с. Дружба (от 5 км региональной автодороги г.Хабаровск-с.Ильинка-с.Ракитное-с.Гаровка-1-пос.им. Горького (г.Хабаровск)" на участке км 1+000 - км 8+360</t>
  </si>
  <si>
    <t>18.1</t>
  </si>
  <si>
    <t>Автомобильная дорога «Подъезд к с. Чёрная речка» на участке км 0+000 - км 8+840</t>
  </si>
  <si>
    <t>37</t>
  </si>
  <si>
    <t>"Труба на км 2+672 автомобильной дороги "Подъезд к ж.-д. ст. Хабаровск-2"</t>
  </si>
  <si>
    <t>38</t>
  </si>
  <si>
    <t>Труба на км 6+345 автомобильной дороги "Подъезд к г. Хабаровску (от 14 км федеральной автомобильной дороги "Уссури")"</t>
  </si>
  <si>
    <t>39</t>
  </si>
  <si>
    <t>Обустройство пешеходного перехода на км 23 автомобильной дороги "Обход с. Красная Речка-         с. Казакевичево"</t>
  </si>
  <si>
    <t>40</t>
  </si>
  <si>
    <t xml:space="preserve">"Мост через ручей на км 5+300  автомобильной дороги "п. Кукан - с. Догордон" </t>
  </si>
  <si>
    <t>41</t>
  </si>
  <si>
    <t xml:space="preserve">"Мост на км 5+334  автомобильной дороги "г. Биробиджан - п. Кукан" </t>
  </si>
  <si>
    <t>42</t>
  </si>
  <si>
    <t xml:space="preserve">"Мост через ручей на км 31+772  автомобильной дороги "г. Биробиджан - п. Кукан" </t>
  </si>
  <si>
    <t>43</t>
  </si>
  <si>
    <t xml:space="preserve">"Мост через р. Чёрная на км 3+640  автомобильной дороги "Подъезд к с. Мирное" </t>
  </si>
  <si>
    <t>44</t>
  </si>
  <si>
    <t>"Мост через ручей на км 7+975  автомобильной дороги г. Хабаровск - с. Мичуринское - с. Федоровка - с. Смирновка - с. Галкино"</t>
  </si>
  <si>
    <t>45</t>
  </si>
  <si>
    <t>"Мост через р. Черная на км 2+119  автомобильной дороги "Подъезд к с. Галкино"</t>
  </si>
  <si>
    <t>46</t>
  </si>
  <si>
    <t>"Путепровод через железную на км 0+495 автомобильной дороги "Подъезд к г. Хабаровску" от 14 км федеральной автодороги "Уссури"</t>
  </si>
  <si>
    <t>Итого по Хабаровскому району</t>
  </si>
  <si>
    <t>Комсомольский муниципальный район</t>
  </si>
  <si>
    <t>47</t>
  </si>
  <si>
    <t>"Мост через ручей на автомобильной дороге "с. Селихино - г. Николаевск-на-Амуре" на км 50+451"</t>
  </si>
  <si>
    <t>Итого по Комсомольскому району</t>
  </si>
  <si>
    <t>ИТОГО по коду 04092100302180244</t>
  </si>
  <si>
    <t>ВСЕГО ПО ПЛАНУ РЕМОНТА</t>
  </si>
  <si>
    <t xml:space="preserve">ВСЕГО </t>
  </si>
  <si>
    <t>из них</t>
  </si>
  <si>
    <t>проектно-изыскательские работы</t>
  </si>
  <si>
    <t>строительно-монтажные работы</t>
  </si>
  <si>
    <t>в том числе</t>
  </si>
  <si>
    <t>федеральный бюджет</t>
  </si>
  <si>
    <t>краевой бюджет</t>
  </si>
  <si>
    <t xml:space="preserve">И. о. начальника КГКУ "Хабаровскуправтодор" </t>
  </si>
  <si>
    <t xml:space="preserve">Ремонт объекта   "Автомобильная дорога "с. Селихино - г. Николаевск-на-Амуре" на участке км 103+400 - км 105+500 </t>
  </si>
  <si>
    <t>Ремонт объекта "Автомобильная дорога "Подъезд к с. Бичевая" на участке км 0 - км 39"(1этап)</t>
  </si>
  <si>
    <t>Ремонт объекта "Автомобильная дорога "Подъезд к с. Бичевая" на участке км 0 - км 39"(2этап)</t>
  </si>
  <si>
    <t>Ремонт объекта "Автомобильная дорога "Подъезд к с. Бичевая" на участке км 0 - км 39"(3этап)</t>
  </si>
  <si>
    <t xml:space="preserve">Ремонт объекта "Автомобильная дорога "Подъезд к с. Капитоновка" на участке км 0+000 - км 6+700" </t>
  </si>
  <si>
    <t>Ремонт объекта "Автомобильная дорога "Подъезд к с. Кукелево"</t>
  </si>
  <si>
    <t>7</t>
  </si>
  <si>
    <t xml:space="preserve">Ремонт объекта "Автомобильная дорога "Подъезд к ж.д. ст. Хабаровск-2" </t>
  </si>
  <si>
    <t>8</t>
  </si>
  <si>
    <t>Ремонт объекта "Автомобильная дорога "Подъезд к с. Бичевая (восстановление электроосвещения и ремонт тротуаров"2,3,4,5 этап."</t>
  </si>
  <si>
    <t>9</t>
  </si>
  <si>
    <t>Ремонт объекта "Автомобильная дорога "г. Советская Гавань - рп. Ванино" на участке км 37+200 - км 39+00"</t>
  </si>
  <si>
    <t>10</t>
  </si>
  <si>
    <t>Ремонт объекта "Автомобильная дорога "Обход пос. Красная Речка - с. Казакевичево" на участке км 17+700 - км 23+300"</t>
  </si>
  <si>
    <t>11</t>
  </si>
  <si>
    <t>Ремонт объекта "Автомобильная дорога "Подъезд к с. Васильевка" на участке км 0 - км 4"</t>
  </si>
  <si>
    <t>12</t>
  </si>
  <si>
    <t>Ремонт объекта "Автомобильная дорога "Подъезд к р.п. Мухен" на участке км 9 - км 19"</t>
  </si>
  <si>
    <t>13</t>
  </si>
  <si>
    <t>Ремонт объекта "Автомобильная дорога "Подъезд к с. Князе-Волконское (от федеральной дороги "Восток" на участке км0-км 8+208)</t>
  </si>
  <si>
    <t>14</t>
  </si>
  <si>
    <t>Ремонт объекта "Автомобильная дорога "Подъезд к с. Святогорье" на участке км 21 - км 36+700"</t>
  </si>
  <si>
    <t>15</t>
  </si>
  <si>
    <t>Ремонт объекта "Автомобильная дорога "Подъезд к с. Святогорье" на участке км 15 - км 21"</t>
  </si>
  <si>
    <t>16</t>
  </si>
  <si>
    <t>Восстановление светофорного объекта на км 36+000 автомобильной дороги "г. Советская Гавань - р.п. Ванино"</t>
  </si>
  <si>
    <t>1 шт.</t>
  </si>
  <si>
    <t>17</t>
  </si>
  <si>
    <t>Восстановление светофорного объекта на км 0+787 автомобильной дороги "Обход                        г. Хабаровска км 0 - км 13"</t>
  </si>
  <si>
    <t>18</t>
  </si>
  <si>
    <t>Капитальный ремонт объекта "Устройство автоматического пункта весогабаритного контроля на автомобильной дороге г. Комсомольск-на-Амуре – Амурск"</t>
  </si>
  <si>
    <t>Капитальный ремонт объекта «Устройство автоматического пункта весогабаритного контроля на автомобильной дороге «Подъезд к с. Бичевая»</t>
  </si>
  <si>
    <t>Итого</t>
  </si>
  <si>
    <t>Подрядная организация</t>
  </si>
  <si>
    <t>Капитальный ремонт</t>
  </si>
  <si>
    <r>
      <t>Код расхода по БК 0409210</t>
    </r>
    <r>
      <rPr>
        <b/>
        <sz val="16"/>
        <rFont val="Times New Roman"/>
        <family val="1"/>
        <charset val="204"/>
      </rPr>
      <t>R2</t>
    </r>
    <r>
      <rPr>
        <sz val="16"/>
        <rFont val="Times New Roman"/>
        <family val="1"/>
        <charset val="204"/>
      </rPr>
      <t>0393А</t>
    </r>
    <r>
      <rPr>
        <b/>
        <sz val="16"/>
        <rFont val="Times New Roman"/>
        <family val="1"/>
        <charset val="204"/>
      </rPr>
      <t>243</t>
    </r>
  </si>
  <si>
    <r>
      <t>Код расхода по БК 0409210</t>
    </r>
    <r>
      <rPr>
        <b/>
        <sz val="16"/>
        <rFont val="Times New Roman"/>
        <family val="1"/>
        <charset val="204"/>
      </rPr>
      <t>R1</t>
    </r>
    <r>
      <rPr>
        <sz val="16"/>
        <rFont val="Times New Roman"/>
        <family val="1"/>
        <charset val="204"/>
      </rPr>
      <t>0393K</t>
    </r>
    <r>
      <rPr>
        <b/>
        <sz val="16"/>
        <rFont val="Times New Roman"/>
        <family val="1"/>
        <charset val="204"/>
      </rPr>
      <t>244  (краевой бюджет)</t>
    </r>
  </si>
  <si>
    <r>
      <t>Код расхода по БК 04092100302180</t>
    </r>
    <r>
      <rPr>
        <b/>
        <sz val="16"/>
        <rFont val="Times New Roman"/>
        <family val="1"/>
        <charset val="204"/>
      </rPr>
      <t>243</t>
    </r>
  </si>
  <si>
    <r>
      <t>Код расхода по БК 04092100302180</t>
    </r>
    <r>
      <rPr>
        <b/>
        <sz val="16"/>
        <rFont val="Times New Roman"/>
        <family val="1"/>
        <charset val="204"/>
      </rPr>
      <t>244</t>
    </r>
  </si>
  <si>
    <t>Ремонт</t>
  </si>
  <si>
    <t>АО "Региоснаб"</t>
  </si>
  <si>
    <t>ООО"РОССТРОЙ"</t>
  </si>
  <si>
    <t>ООО "Благострой"</t>
  </si>
  <si>
    <t>ООО "Дальинтерсервис"</t>
  </si>
  <si>
    <t>ООО "ДВ Приоритет"</t>
  </si>
  <si>
    <t>ООО "СК "ДИКТИС"</t>
  </si>
  <si>
    <t>ООО Компания "ДальСтрой"</t>
  </si>
  <si>
    <t>ООО "ДВ  Электро Ресурс Групп"</t>
  </si>
  <si>
    <t>ООО "ПромДорСтрой"</t>
  </si>
  <si>
    <t>ООО "ДальИнтер-Сервис"</t>
  </si>
  <si>
    <t>ПАО "ВымпелКом"</t>
  </si>
  <si>
    <t>ПАО "Ростелеком"</t>
  </si>
  <si>
    <t>Перечень объектов</t>
  </si>
  <si>
    <t>капитального ремонта и ремонта</t>
  </si>
  <si>
    <t>сети автомобильных дорог регионального или межмуниципального значения</t>
  </si>
  <si>
    <t>Хабаровского края на 2021 год
 в рамках реализации мероприятий национального проекта «БКД»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</si>
</sst>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0.0000"/>
    <numFmt numFmtId="165" formatCode="0.000"/>
    <numFmt numFmtId="166" formatCode="#,##0.000"/>
    <numFmt numFmtId="167" formatCode="#,##0.00_р_."/>
    <numFmt numFmtId="168" formatCode="#,##0.0"/>
    <numFmt numFmtId="169" formatCode="0.0"/>
    <numFmt numFmtId="170" formatCode="#,##0.000\ _₽"/>
    <numFmt numFmtId="172" formatCode="#,##0.0000\ _₽"/>
    <numFmt numFmtId="174" formatCode="#,##0.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Arial Cyr"/>
      <charset val="204"/>
    </font>
    <font>
      <b/>
      <i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5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2" applyFont="1" applyFill="1"/>
    <xf numFmtId="164" fontId="4" fillId="0" borderId="0" xfId="2" applyNumberFormat="1" applyFont="1" applyFill="1"/>
    <xf numFmtId="49" fontId="4" fillId="0" borderId="0" xfId="2" applyNumberFormat="1" applyFont="1" applyFill="1"/>
    <xf numFmtId="0" fontId="7" fillId="0" borderId="0" xfId="2" applyFont="1" applyFill="1"/>
    <xf numFmtId="49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164" fontId="9" fillId="0" borderId="5" xfId="1" applyNumberFormat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" fontId="9" fillId="0" borderId="4" xfId="1" applyNumberFormat="1" applyFont="1" applyFill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 wrapText="1"/>
    </xf>
    <xf numFmtId="0" fontId="12" fillId="0" borderId="4" xfId="2" applyFont="1" applyFill="1" applyBorder="1"/>
    <xf numFmtId="1" fontId="13" fillId="0" borderId="4" xfId="1" applyNumberFormat="1" applyFont="1" applyFill="1" applyBorder="1" applyAlignment="1">
      <alignment horizontal="center" vertical="center" wrapText="1"/>
    </xf>
    <xf numFmtId="1" fontId="13" fillId="0" borderId="2" xfId="1" applyNumberFormat="1" applyFont="1" applyFill="1" applyBorder="1" applyAlignment="1">
      <alignment horizontal="center" vertical="center" wrapText="1"/>
    </xf>
    <xf numFmtId="1" fontId="9" fillId="0" borderId="4" xfId="1" applyNumberFormat="1" applyFont="1" applyFill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 wrapText="1"/>
    </xf>
    <xf numFmtId="1" fontId="9" fillId="0" borderId="4" xfId="1" applyNumberFormat="1" applyFont="1" applyFill="1" applyBorder="1" applyAlignment="1">
      <alignment horizontal="left" vertical="center" wrapText="1"/>
    </xf>
    <xf numFmtId="164" fontId="9" fillId="0" borderId="2" xfId="1" applyNumberFormat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2" fontId="9" fillId="0" borderId="4" xfId="3" applyNumberFormat="1" applyFont="1" applyFill="1" applyBorder="1" applyAlignment="1">
      <alignment horizontal="center" vertical="center" wrapText="1"/>
    </xf>
    <xf numFmtId="1" fontId="9" fillId="0" borderId="4" xfId="3" applyNumberFormat="1" applyFont="1" applyFill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center" vertical="center"/>
    </xf>
    <xf numFmtId="49" fontId="12" fillId="0" borderId="4" xfId="2" applyNumberFormat="1" applyFont="1" applyFill="1" applyBorder="1"/>
    <xf numFmtId="0" fontId="14" fillId="0" borderId="4" xfId="1" applyFont="1" applyFill="1" applyBorder="1" applyAlignment="1">
      <alignment horizontal="left" vertical="center" wrapText="1" indent="1"/>
    </xf>
    <xf numFmtId="164" fontId="14" fillId="0" borderId="2" xfId="1" applyNumberFormat="1" applyFont="1" applyFill="1" applyBorder="1" applyAlignment="1">
      <alignment horizontal="center" vertical="center"/>
    </xf>
    <xf numFmtId="1" fontId="12" fillId="0" borderId="4" xfId="2" applyNumberFormat="1" applyFont="1" applyFill="1" applyBorder="1" applyAlignment="1">
      <alignment horizontal="center"/>
    </xf>
    <xf numFmtId="165" fontId="9" fillId="0" borderId="4" xfId="3" applyNumberFormat="1" applyFont="1" applyFill="1" applyBorder="1" applyAlignment="1">
      <alignment horizontal="center" vertical="center" wrapText="1"/>
    </xf>
    <xf numFmtId="165" fontId="9" fillId="0" borderId="4" xfId="1" applyNumberFormat="1" applyFont="1" applyFill="1" applyBorder="1" applyAlignment="1">
      <alignment horizontal="center" vertical="center"/>
    </xf>
    <xf numFmtId="2" fontId="9" fillId="0" borderId="4" xfId="1" applyNumberFormat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left" vertical="center" wrapText="1" indent="1"/>
    </xf>
    <xf numFmtId="0" fontId="12" fillId="0" borderId="4" xfId="2" applyFont="1" applyFill="1" applyBorder="1" applyAlignment="1">
      <alignment horizontal="center" vertical="center"/>
    </xf>
    <xf numFmtId="1" fontId="9" fillId="0" borderId="4" xfId="1" applyNumberFormat="1" applyFont="1" applyFill="1" applyBorder="1" applyAlignment="1">
      <alignment horizontal="center" vertical="center"/>
    </xf>
    <xf numFmtId="166" fontId="14" fillId="0" borderId="4" xfId="1" applyNumberFormat="1" applyFont="1" applyFill="1" applyBorder="1" applyAlignment="1">
      <alignment horizontal="center" vertical="center"/>
    </xf>
    <xf numFmtId="49" fontId="12" fillId="2" borderId="4" xfId="2" applyNumberFormat="1" applyFont="1" applyFill="1" applyBorder="1"/>
    <xf numFmtId="0" fontId="14" fillId="2" borderId="4" xfId="1" applyFont="1" applyFill="1" applyBorder="1" applyAlignment="1">
      <alignment horizontal="left" vertical="center" wrapText="1" indent="1"/>
    </xf>
    <xf numFmtId="166" fontId="14" fillId="2" borderId="4" xfId="1" applyNumberFormat="1" applyFont="1" applyFill="1" applyBorder="1" applyAlignment="1">
      <alignment horizontal="center" vertical="center"/>
    </xf>
    <xf numFmtId="1" fontId="15" fillId="2" borderId="4" xfId="2" applyNumberFormat="1" applyFont="1" applyFill="1" applyBorder="1" applyAlignment="1">
      <alignment horizontal="center" vertical="center"/>
    </xf>
    <xf numFmtId="164" fontId="14" fillId="2" borderId="2" xfId="1" applyNumberFormat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left" vertical="center" wrapText="1"/>
    </xf>
    <xf numFmtId="167" fontId="9" fillId="0" borderId="4" xfId="3" applyNumberFormat="1" applyFont="1" applyFill="1" applyBorder="1" applyAlignment="1">
      <alignment horizontal="center" vertical="center" wrapText="1"/>
    </xf>
    <xf numFmtId="164" fontId="9" fillId="0" borderId="2" xfId="3" applyNumberFormat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/>
    </xf>
    <xf numFmtId="164" fontId="9" fillId="0" borderId="2" xfId="1" applyNumberFormat="1" applyFont="1" applyFill="1" applyBorder="1" applyAlignment="1">
      <alignment vertical="center"/>
    </xf>
    <xf numFmtId="49" fontId="14" fillId="0" borderId="4" xfId="1" applyNumberFormat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right" vertical="center" wrapText="1" indent="1"/>
    </xf>
    <xf numFmtId="4" fontId="14" fillId="0" borderId="4" xfId="3" applyNumberFormat="1" applyFont="1" applyFill="1" applyBorder="1" applyAlignment="1">
      <alignment horizontal="right" vertical="center" wrapText="1"/>
    </xf>
    <xf numFmtId="2" fontId="14" fillId="0" borderId="4" xfId="3" applyNumberFormat="1" applyFont="1" applyFill="1" applyBorder="1" applyAlignment="1">
      <alignment horizontal="right" vertical="center" wrapText="1"/>
    </xf>
    <xf numFmtId="164" fontId="14" fillId="0" borderId="2" xfId="3" applyNumberFormat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49" fontId="14" fillId="0" borderId="4" xfId="1" applyNumberFormat="1" applyFont="1" applyFill="1" applyBorder="1" applyAlignment="1">
      <alignment horizontal="left" vertical="center" wrapText="1" indent="1"/>
    </xf>
    <xf numFmtId="168" fontId="9" fillId="0" borderId="4" xfId="1" applyNumberFormat="1" applyFont="1" applyFill="1" applyBorder="1" applyAlignment="1">
      <alignment horizontal="center" vertical="center"/>
    </xf>
    <xf numFmtId="49" fontId="16" fillId="0" borderId="4" xfId="1" applyNumberFormat="1" applyFont="1" applyFill="1" applyBorder="1" applyAlignment="1">
      <alignment horizontal="center" vertical="center" wrapText="1"/>
    </xf>
    <xf numFmtId="166" fontId="14" fillId="0" borderId="4" xfId="3" applyNumberFormat="1" applyFont="1" applyFill="1" applyBorder="1" applyAlignment="1">
      <alignment horizontal="right" vertical="center" wrapText="1"/>
    </xf>
    <xf numFmtId="4" fontId="14" fillId="0" borderId="4" xfId="3" applyNumberFormat="1" applyFont="1" applyFill="1" applyBorder="1" applyAlignment="1">
      <alignment horizontal="center" vertical="center" wrapText="1"/>
    </xf>
    <xf numFmtId="49" fontId="9" fillId="3" borderId="4" xfId="1" applyNumberFormat="1" applyFont="1" applyFill="1" applyBorder="1" applyAlignment="1">
      <alignment horizontal="center" vertical="center" wrapText="1"/>
    </xf>
    <xf numFmtId="2" fontId="9" fillId="3" borderId="4" xfId="3" applyNumberFormat="1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/>
    </xf>
    <xf numFmtId="49" fontId="14" fillId="0" borderId="4" xfId="1" applyNumberFormat="1" applyFont="1" applyFill="1" applyBorder="1" applyAlignment="1">
      <alignment horizontal="left" vertical="top" wrapText="1" indent="1"/>
    </xf>
    <xf numFmtId="169" fontId="14" fillId="0" borderId="4" xfId="3" applyNumberFormat="1" applyFont="1" applyFill="1" applyBorder="1" applyAlignment="1">
      <alignment horizontal="center" vertical="center" wrapText="1"/>
    </xf>
    <xf numFmtId="2" fontId="14" fillId="0" borderId="4" xfId="3" applyNumberFormat="1" applyFont="1" applyFill="1" applyBorder="1" applyAlignment="1">
      <alignment horizontal="center" vertical="center" wrapText="1"/>
    </xf>
    <xf numFmtId="164" fontId="13" fillId="0" borderId="2" xfId="3" applyNumberFormat="1" applyFont="1" applyFill="1" applyBorder="1" applyAlignment="1">
      <alignment horizontal="center" vertical="center" wrapText="1"/>
    </xf>
    <xf numFmtId="166" fontId="14" fillId="0" borderId="4" xfId="3" applyNumberFormat="1" applyFont="1" applyFill="1" applyBorder="1" applyAlignment="1">
      <alignment horizontal="center" vertical="center" wrapText="1"/>
    </xf>
    <xf numFmtId="167" fontId="14" fillId="0" borderId="4" xfId="3" applyNumberFormat="1" applyFont="1" applyFill="1" applyBorder="1" applyAlignment="1">
      <alignment horizontal="center" vertical="center" wrapText="1"/>
    </xf>
    <xf numFmtId="165" fontId="14" fillId="0" borderId="4" xfId="3" applyNumberFormat="1" applyFont="1" applyFill="1" applyBorder="1" applyAlignment="1">
      <alignment horizontal="right" vertical="center" wrapText="1"/>
    </xf>
    <xf numFmtId="164" fontId="17" fillId="0" borderId="2" xfId="1" applyNumberFormat="1" applyFont="1" applyFill="1" applyBorder="1" applyAlignment="1">
      <alignment horizontal="center" vertical="center"/>
    </xf>
    <xf numFmtId="4" fontId="9" fillId="0" borderId="4" xfId="1" applyNumberFormat="1" applyFont="1" applyFill="1" applyBorder="1" applyAlignment="1">
      <alignment horizontal="center" vertical="center"/>
    </xf>
    <xf numFmtId="164" fontId="12" fillId="0" borderId="2" xfId="2" applyNumberFormat="1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/>
    </xf>
    <xf numFmtId="0" fontId="15" fillId="0" borderId="2" xfId="2" applyFont="1" applyFill="1" applyBorder="1" applyAlignment="1">
      <alignment horizontal="center"/>
    </xf>
    <xf numFmtId="166" fontId="15" fillId="0" borderId="4" xfId="2" applyNumberFormat="1" applyFont="1" applyFill="1" applyBorder="1" applyAlignment="1">
      <alignment horizontal="center" vertical="center"/>
    </xf>
    <xf numFmtId="2" fontId="15" fillId="0" borderId="4" xfId="2" applyNumberFormat="1" applyFont="1" applyFill="1" applyBorder="1" applyAlignment="1">
      <alignment horizontal="center" vertical="center"/>
    </xf>
    <xf numFmtId="165" fontId="15" fillId="0" borderId="4" xfId="2" applyNumberFormat="1" applyFont="1" applyFill="1" applyBorder="1"/>
    <xf numFmtId="166" fontId="15" fillId="0" borderId="4" xfId="2" applyNumberFormat="1" applyFont="1" applyFill="1" applyBorder="1"/>
    <xf numFmtId="2" fontId="15" fillId="0" borderId="4" xfId="2" applyNumberFormat="1" applyFont="1" applyFill="1" applyBorder="1"/>
    <xf numFmtId="164" fontId="12" fillId="0" borderId="2" xfId="2" applyNumberFormat="1" applyFont="1" applyFill="1" applyBorder="1"/>
    <xf numFmtId="0" fontId="4" fillId="4" borderId="0" xfId="2" applyFont="1" applyFill="1"/>
    <xf numFmtId="49" fontId="8" fillId="4" borderId="4" xfId="4" applyNumberFormat="1" applyFont="1" applyFill="1" applyBorder="1" applyAlignment="1">
      <alignment horizontal="center" vertical="center" wrapText="1"/>
    </xf>
    <xf numFmtId="1" fontId="9" fillId="4" borderId="4" xfId="5" applyNumberFormat="1" applyFont="1" applyFill="1" applyBorder="1" applyAlignment="1">
      <alignment horizontal="left" vertical="center" wrapText="1"/>
    </xf>
    <xf numFmtId="169" fontId="3" fillId="4" borderId="4" xfId="4" applyNumberFormat="1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/>
    </xf>
    <xf numFmtId="170" fontId="4" fillId="4" borderId="2" xfId="6" applyNumberFormat="1" applyFont="1" applyFill="1" applyBorder="1" applyAlignment="1">
      <alignment horizontal="center" vertical="center"/>
    </xf>
    <xf numFmtId="2" fontId="3" fillId="4" borderId="4" xfId="4" applyNumberFormat="1" applyFont="1" applyFill="1" applyBorder="1" applyAlignment="1">
      <alignment horizontal="center" vertical="center" wrapText="1"/>
    </xf>
    <xf numFmtId="49" fontId="10" fillId="4" borderId="4" xfId="4" applyNumberFormat="1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left" vertical="center" wrapText="1"/>
    </xf>
    <xf numFmtId="172" fontId="4" fillId="4" borderId="2" xfId="6" applyNumberFormat="1" applyFont="1" applyFill="1" applyBorder="1" applyAlignment="1">
      <alignment horizontal="center" vertical="center"/>
    </xf>
    <xf numFmtId="174" fontId="4" fillId="4" borderId="2" xfId="6" applyNumberFormat="1" applyFont="1" applyFill="1" applyBorder="1" applyAlignment="1">
      <alignment horizontal="center" vertical="center"/>
    </xf>
    <xf numFmtId="166" fontId="4" fillId="4" borderId="2" xfId="6" applyNumberFormat="1" applyFont="1" applyFill="1" applyBorder="1" applyAlignment="1">
      <alignment horizontal="center" vertical="center"/>
    </xf>
    <xf numFmtId="164" fontId="4" fillId="4" borderId="2" xfId="6" applyNumberFormat="1" applyFont="1" applyFill="1" applyBorder="1" applyAlignment="1">
      <alignment horizontal="center" vertical="center"/>
    </xf>
    <xf numFmtId="49" fontId="10" fillId="4" borderId="2" xfId="4" applyNumberFormat="1" applyFont="1" applyFill="1" applyBorder="1" applyAlignment="1">
      <alignment vertical="center" wrapText="1"/>
    </xf>
    <xf numFmtId="0" fontId="6" fillId="4" borderId="4" xfId="4" applyFont="1" applyFill="1" applyBorder="1" applyAlignment="1">
      <alignment horizontal="right" vertical="center" wrapText="1"/>
    </xf>
    <xf numFmtId="49" fontId="8" fillId="4" borderId="4" xfId="4" applyNumberFormat="1" applyFont="1" applyFill="1" applyBorder="1" applyAlignment="1">
      <alignment vertical="center" wrapText="1"/>
    </xf>
    <xf numFmtId="4" fontId="11" fillId="4" borderId="2" xfId="4" applyNumberFormat="1" applyFont="1" applyFill="1" applyBorder="1" applyAlignment="1">
      <alignment horizontal="center" vertical="center" wrapText="1"/>
    </xf>
    <xf numFmtId="49" fontId="10" fillId="4" borderId="0" xfId="4" applyNumberFormat="1" applyFont="1" applyFill="1" applyBorder="1" applyAlignment="1">
      <alignment horizontal="center" vertical="center" wrapText="1"/>
    </xf>
    <xf numFmtId="0" fontId="9" fillId="4" borderId="0" xfId="4" applyFont="1" applyFill="1" applyBorder="1" applyAlignment="1">
      <alignment horizontal="left" vertical="center" wrapText="1"/>
    </xf>
    <xf numFmtId="2" fontId="3" fillId="4" borderId="0" xfId="4" applyNumberFormat="1" applyFont="1" applyFill="1" applyBorder="1" applyAlignment="1">
      <alignment horizontal="center" vertical="center" wrapText="1"/>
    </xf>
    <xf numFmtId="0" fontId="4" fillId="4" borderId="0" xfId="2" applyFont="1" applyFill="1" applyBorder="1" applyAlignment="1">
      <alignment horizontal="center" vertical="center"/>
    </xf>
    <xf numFmtId="164" fontId="4" fillId="4" borderId="0" xfId="6" applyNumberFormat="1" applyFont="1" applyFill="1" applyBorder="1" applyAlignment="1">
      <alignment horizontal="center" vertical="center"/>
    </xf>
    <xf numFmtId="164" fontId="12" fillId="2" borderId="2" xfId="2" applyNumberFormat="1" applyFont="1" applyFill="1" applyBorder="1" applyAlignment="1">
      <alignment vertical="center"/>
    </xf>
    <xf numFmtId="49" fontId="18" fillId="2" borderId="2" xfId="2" applyNumberFormat="1" applyFont="1" applyFill="1" applyBorder="1" applyAlignment="1">
      <alignment horizontal="center" vertical="center"/>
    </xf>
    <xf numFmtId="49" fontId="18" fillId="2" borderId="3" xfId="2" applyNumberFormat="1" applyFont="1" applyFill="1" applyBorder="1" applyAlignment="1">
      <alignment horizontal="center" vertical="center"/>
    </xf>
    <xf numFmtId="49" fontId="18" fillId="2" borderId="9" xfId="2" applyNumberFormat="1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center" vertical="center" wrapText="1"/>
    </xf>
    <xf numFmtId="49" fontId="4" fillId="0" borderId="0" xfId="2" applyNumberFormat="1" applyFont="1" applyFill="1" applyAlignment="1">
      <alignment horizontal="center"/>
    </xf>
    <xf numFmtId="49" fontId="18" fillId="0" borderId="0" xfId="2" applyNumberFormat="1" applyFont="1" applyFill="1" applyAlignment="1">
      <alignment horizontal="center"/>
    </xf>
    <xf numFmtId="49" fontId="18" fillId="0" borderId="0" xfId="2" applyNumberFormat="1" applyFont="1" applyFill="1" applyAlignment="1">
      <alignment horizontal="center" wrapText="1"/>
    </xf>
    <xf numFmtId="49" fontId="12" fillId="0" borderId="4" xfId="2" applyNumberFormat="1" applyFont="1" applyFill="1" applyBorder="1" applyAlignment="1">
      <alignment horizontal="center" vertical="center"/>
    </xf>
    <xf numFmtId="49" fontId="12" fillId="4" borderId="4" xfId="2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 2" xfId="2"/>
    <cellStyle name="Обычный 3" xfId="1"/>
    <cellStyle name="Обычный 3 2" xfId="5"/>
    <cellStyle name="Обычный 4" xfId="4"/>
    <cellStyle name="Обычный_Лист2 (2)" xfId="3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"/>
  <sheetViews>
    <sheetView tabSelected="1" topLeftCell="A127" zoomScale="70" zoomScaleNormal="70" zoomScaleSheetLayoutView="100" workbookViewId="0">
      <selection activeCell="B133" sqref="B133"/>
    </sheetView>
  </sheetViews>
  <sheetFormatPr defaultColWidth="9.140625" defaultRowHeight="20.25" x14ac:dyDescent="0.3"/>
  <cols>
    <col min="1" max="1" width="9.42578125" style="3" bestFit="1" customWidth="1"/>
    <col min="2" max="2" width="62.7109375" style="1" customWidth="1"/>
    <col min="3" max="3" width="12.5703125" style="1" customWidth="1"/>
    <col min="4" max="4" width="19.140625" style="1" bestFit="1" customWidth="1"/>
    <col min="5" max="5" width="31" style="2" bestFit="1" customWidth="1"/>
    <col min="6" max="6" width="41.42578125" style="112" customWidth="1"/>
    <col min="7" max="16384" width="9.140625" style="1"/>
  </cols>
  <sheetData>
    <row r="1" spans="1:6" ht="20.25" customHeight="1" x14ac:dyDescent="0.3">
      <c r="A1" s="118" t="s">
        <v>184</v>
      </c>
      <c r="B1" s="118"/>
      <c r="C1" s="118"/>
      <c r="D1" s="118"/>
      <c r="E1" s="118"/>
      <c r="F1" s="118"/>
    </row>
    <row r="2" spans="1:6" x14ac:dyDescent="0.3">
      <c r="A2" s="118" t="s">
        <v>185</v>
      </c>
      <c r="B2" s="118"/>
      <c r="C2" s="118"/>
      <c r="D2" s="118"/>
      <c r="E2" s="118"/>
      <c r="F2" s="118"/>
    </row>
    <row r="3" spans="1:6" x14ac:dyDescent="0.3">
      <c r="A3" s="118" t="s">
        <v>186</v>
      </c>
      <c r="B3" s="118"/>
      <c r="C3" s="118"/>
      <c r="D3" s="118"/>
      <c r="E3" s="118"/>
      <c r="F3" s="118"/>
    </row>
    <row r="4" spans="1:6" ht="39" customHeight="1" x14ac:dyDescent="0.3">
      <c r="A4" s="119" t="s">
        <v>187</v>
      </c>
      <c r="B4" s="118"/>
      <c r="C4" s="118"/>
      <c r="D4" s="118"/>
      <c r="E4" s="118"/>
      <c r="F4" s="118"/>
    </row>
    <row r="5" spans="1:6" ht="18.75" x14ac:dyDescent="0.3">
      <c r="A5" s="117"/>
      <c r="B5" s="117"/>
      <c r="C5" s="117"/>
      <c r="D5" s="117"/>
      <c r="E5" s="117"/>
      <c r="F5" s="117"/>
    </row>
    <row r="6" spans="1:6" ht="39.75" customHeight="1" x14ac:dyDescent="0.3">
      <c r="A6" s="5" t="s">
        <v>0</v>
      </c>
      <c r="B6" s="6" t="s">
        <v>1</v>
      </c>
      <c r="C6" s="7" t="s">
        <v>2</v>
      </c>
      <c r="D6" s="8"/>
      <c r="E6" s="9" t="s">
        <v>3</v>
      </c>
      <c r="F6" s="10" t="s">
        <v>165</v>
      </c>
    </row>
    <row r="7" spans="1:6" ht="28.5" customHeight="1" x14ac:dyDescent="0.3">
      <c r="A7" s="11"/>
      <c r="B7" s="12"/>
      <c r="C7" s="13" t="s">
        <v>4</v>
      </c>
      <c r="D7" s="13" t="s">
        <v>5</v>
      </c>
      <c r="E7" s="14"/>
      <c r="F7" s="10"/>
    </row>
    <row r="8" spans="1:6" x14ac:dyDescent="0.3">
      <c r="A8" s="15">
        <v>1</v>
      </c>
      <c r="B8" s="16">
        <v>2</v>
      </c>
      <c r="C8" s="16">
        <v>3</v>
      </c>
      <c r="D8" s="16">
        <v>4</v>
      </c>
      <c r="E8" s="17">
        <v>5</v>
      </c>
      <c r="F8" s="113"/>
    </row>
    <row r="9" spans="1:6" ht="18.75" hidden="1" customHeight="1" x14ac:dyDescent="0.3">
      <c r="A9" s="19" t="s">
        <v>6</v>
      </c>
      <c r="B9" s="19"/>
      <c r="C9" s="19"/>
      <c r="D9" s="19"/>
      <c r="E9" s="20"/>
      <c r="F9" s="113"/>
    </row>
    <row r="10" spans="1:6" ht="19.5" hidden="1" customHeight="1" x14ac:dyDescent="0.3">
      <c r="A10" s="21" t="s">
        <v>167</v>
      </c>
      <c r="B10" s="21"/>
      <c r="C10" s="21"/>
      <c r="D10" s="21"/>
      <c r="E10" s="22"/>
      <c r="F10" s="113"/>
    </row>
    <row r="11" spans="1:6" ht="78" hidden="1" customHeight="1" x14ac:dyDescent="0.3">
      <c r="A11" s="16">
        <v>1</v>
      </c>
      <c r="B11" s="23" t="s">
        <v>7</v>
      </c>
      <c r="C11" s="16"/>
      <c r="D11" s="16">
        <v>300</v>
      </c>
      <c r="E11" s="24"/>
      <c r="F11" s="113"/>
    </row>
    <row r="12" spans="1:6" ht="78.75" hidden="1" customHeight="1" x14ac:dyDescent="0.3">
      <c r="A12" s="15" t="s">
        <v>8</v>
      </c>
      <c r="B12" s="25" t="s">
        <v>9</v>
      </c>
      <c r="C12" s="26"/>
      <c r="D12" s="27">
        <v>300</v>
      </c>
      <c r="E12" s="28">
        <v>65000</v>
      </c>
      <c r="F12" s="113"/>
    </row>
    <row r="13" spans="1:6" ht="93.75" hidden="1" customHeight="1" x14ac:dyDescent="0.3">
      <c r="A13" s="15" t="s">
        <v>10</v>
      </c>
      <c r="B13" s="25" t="s">
        <v>11</v>
      </c>
      <c r="C13" s="26"/>
      <c r="D13" s="27">
        <v>300</v>
      </c>
      <c r="E13" s="28">
        <v>70000</v>
      </c>
      <c r="F13" s="113"/>
    </row>
    <row r="14" spans="1:6" ht="86.25" hidden="1" customHeight="1" x14ac:dyDescent="0.3">
      <c r="A14" s="15" t="s">
        <v>8</v>
      </c>
      <c r="B14" s="25" t="s">
        <v>12</v>
      </c>
      <c r="C14" s="26"/>
      <c r="D14" s="27">
        <v>300</v>
      </c>
      <c r="E14" s="28">
        <v>70000</v>
      </c>
      <c r="F14" s="113"/>
    </row>
    <row r="15" spans="1:6" ht="19.5" hidden="1" customHeight="1" x14ac:dyDescent="0.3">
      <c r="A15" s="29"/>
      <c r="B15" s="30" t="s">
        <v>13</v>
      </c>
      <c r="C15" s="18"/>
      <c r="D15" s="18"/>
      <c r="E15" s="31">
        <v>0</v>
      </c>
      <c r="F15" s="113"/>
    </row>
    <row r="16" spans="1:6" ht="19.5" hidden="1" customHeight="1" x14ac:dyDescent="0.3">
      <c r="A16" s="29"/>
      <c r="B16" s="30" t="s">
        <v>14</v>
      </c>
      <c r="C16" s="18"/>
      <c r="D16" s="32">
        <f>D13+D14</f>
        <v>600</v>
      </c>
      <c r="E16" s="31">
        <f>E13+E14</f>
        <v>140000</v>
      </c>
      <c r="F16" s="113"/>
    </row>
    <row r="17" spans="1:6" ht="18.75" hidden="1" customHeight="1" x14ac:dyDescent="0.3">
      <c r="A17" s="19" t="s">
        <v>15</v>
      </c>
      <c r="B17" s="19"/>
      <c r="C17" s="19"/>
      <c r="D17" s="19"/>
      <c r="E17" s="20"/>
      <c r="F17" s="113"/>
    </row>
    <row r="18" spans="1:6" ht="18.75" hidden="1" customHeight="1" x14ac:dyDescent="0.3">
      <c r="A18" s="21" t="s">
        <v>168</v>
      </c>
      <c r="B18" s="21"/>
      <c r="C18" s="21"/>
      <c r="D18" s="21"/>
      <c r="E18" s="22"/>
      <c r="F18" s="113"/>
    </row>
    <row r="19" spans="1:6" ht="80.25" hidden="1" customHeight="1" x14ac:dyDescent="0.3">
      <c r="A19" s="15" t="s">
        <v>16</v>
      </c>
      <c r="B19" s="25" t="s">
        <v>17</v>
      </c>
      <c r="C19" s="33">
        <v>8.86</v>
      </c>
      <c r="D19" s="26"/>
      <c r="E19" s="28">
        <v>131608</v>
      </c>
      <c r="F19" s="113"/>
    </row>
    <row r="20" spans="1:6" ht="141.75" hidden="1" customHeight="1" x14ac:dyDescent="0.3">
      <c r="A20" s="15" t="s">
        <v>18</v>
      </c>
      <c r="B20" s="25" t="s">
        <v>19</v>
      </c>
      <c r="C20" s="34">
        <v>7</v>
      </c>
      <c r="D20" s="35"/>
      <c r="E20" s="28">
        <v>82300</v>
      </c>
      <c r="F20" s="113"/>
    </row>
    <row r="21" spans="1:6" ht="56.25" hidden="1" customHeight="1" x14ac:dyDescent="0.3">
      <c r="A21" s="15" t="s">
        <v>20</v>
      </c>
      <c r="B21" s="36" t="s">
        <v>21</v>
      </c>
      <c r="C21" s="37">
        <v>4.3</v>
      </c>
      <c r="D21" s="38"/>
      <c r="E21" s="28">
        <v>67049</v>
      </c>
      <c r="F21" s="113"/>
    </row>
    <row r="22" spans="1:6" ht="56.25" hidden="1" customHeight="1" x14ac:dyDescent="0.3">
      <c r="A22" s="15" t="s">
        <v>22</v>
      </c>
      <c r="B22" s="36" t="s">
        <v>23</v>
      </c>
      <c r="C22" s="34">
        <v>32.9</v>
      </c>
      <c r="D22" s="35"/>
      <c r="E22" s="28">
        <v>292810</v>
      </c>
      <c r="F22" s="113"/>
    </row>
    <row r="23" spans="1:6" ht="21" hidden="1" customHeight="1" x14ac:dyDescent="0.3">
      <c r="A23" s="29"/>
      <c r="B23" s="30" t="s">
        <v>24</v>
      </c>
      <c r="C23" s="39">
        <f>C19+C20+C21+C22</f>
        <v>53.06</v>
      </c>
      <c r="D23" s="18"/>
      <c r="E23" s="31">
        <f>E19+E20+E21+E22</f>
        <v>573767</v>
      </c>
      <c r="F23" s="113"/>
    </row>
    <row r="24" spans="1:6" ht="21" hidden="1" customHeight="1" x14ac:dyDescent="0.3">
      <c r="A24" s="40"/>
      <c r="B24" s="41" t="s">
        <v>25</v>
      </c>
      <c r="C24" s="42">
        <f>C23</f>
        <v>53.06</v>
      </c>
      <c r="D24" s="43">
        <f>D23+D16</f>
        <v>600</v>
      </c>
      <c r="E24" s="44">
        <f>E16+E23</f>
        <v>713767</v>
      </c>
      <c r="F24" s="113"/>
    </row>
    <row r="25" spans="1:6" ht="18.75" hidden="1" customHeight="1" x14ac:dyDescent="0.3">
      <c r="A25" s="45" t="s">
        <v>26</v>
      </c>
      <c r="B25" s="45"/>
      <c r="C25" s="45"/>
      <c r="D25" s="45"/>
      <c r="E25" s="46"/>
      <c r="F25" s="113"/>
    </row>
    <row r="26" spans="1:6" ht="18.75" hidden="1" customHeight="1" x14ac:dyDescent="0.3">
      <c r="A26" s="21" t="s">
        <v>169</v>
      </c>
      <c r="B26" s="21"/>
      <c r="C26" s="21"/>
      <c r="D26" s="21"/>
      <c r="E26" s="22"/>
      <c r="F26" s="113"/>
    </row>
    <row r="27" spans="1:6" ht="55.5" hidden="1" customHeight="1" x14ac:dyDescent="0.3">
      <c r="A27" s="47" t="s">
        <v>27</v>
      </c>
      <c r="B27" s="36" t="s">
        <v>28</v>
      </c>
      <c r="C27" s="26"/>
      <c r="D27" s="37">
        <v>2700</v>
      </c>
      <c r="E27" s="28">
        <v>5000</v>
      </c>
      <c r="F27" s="113"/>
    </row>
    <row r="28" spans="1:6" ht="60" hidden="1" customHeight="1" x14ac:dyDescent="0.3">
      <c r="A28" s="15"/>
      <c r="B28" s="48" t="s">
        <v>29</v>
      </c>
      <c r="C28" s="49"/>
      <c r="D28" s="49">
        <v>1200</v>
      </c>
      <c r="E28" s="50"/>
      <c r="F28" s="113"/>
    </row>
    <row r="29" spans="1:6" ht="19.5" hidden="1" customHeight="1" x14ac:dyDescent="0.3">
      <c r="A29" s="15"/>
      <c r="B29" s="30" t="s">
        <v>30</v>
      </c>
      <c r="C29" s="18"/>
      <c r="D29" s="18"/>
      <c r="E29" s="31">
        <v>2661.17</v>
      </c>
      <c r="F29" s="113"/>
    </row>
    <row r="30" spans="1:6" ht="19.5" hidden="1" customHeight="1" x14ac:dyDescent="0.3">
      <c r="A30" s="29"/>
      <c r="B30" s="30" t="s">
        <v>13</v>
      </c>
      <c r="C30" s="18"/>
      <c r="D30" s="18"/>
      <c r="E30" s="31">
        <v>3238.83</v>
      </c>
      <c r="F30" s="113"/>
    </row>
    <row r="31" spans="1:6" ht="19.5" hidden="1" customHeight="1" x14ac:dyDescent="0.3">
      <c r="A31" s="29"/>
      <c r="B31" s="30" t="s">
        <v>31</v>
      </c>
      <c r="C31" s="39"/>
      <c r="D31" s="18"/>
      <c r="E31" s="31">
        <v>10900</v>
      </c>
      <c r="F31" s="113"/>
    </row>
    <row r="32" spans="1:6" ht="18.75" hidden="1" customHeight="1" x14ac:dyDescent="0.3">
      <c r="A32" s="19" t="s">
        <v>32</v>
      </c>
      <c r="B32" s="19"/>
      <c r="C32" s="19"/>
      <c r="D32" s="19"/>
      <c r="E32" s="20"/>
      <c r="F32" s="113"/>
    </row>
    <row r="33" spans="1:6" ht="18.75" hidden="1" customHeight="1" x14ac:dyDescent="0.3">
      <c r="A33" s="21" t="s">
        <v>170</v>
      </c>
      <c r="B33" s="21"/>
      <c r="C33" s="21"/>
      <c r="D33" s="21"/>
      <c r="E33" s="22"/>
      <c r="F33" s="113"/>
    </row>
    <row r="34" spans="1:6" ht="19.5" hidden="1" customHeight="1" x14ac:dyDescent="0.3">
      <c r="A34" s="15"/>
      <c r="B34" s="30" t="s">
        <v>33</v>
      </c>
      <c r="C34" s="51"/>
      <c r="D34" s="35"/>
      <c r="E34" s="52"/>
      <c r="F34" s="113"/>
    </row>
    <row r="35" spans="1:6" ht="75" hidden="1" customHeight="1" x14ac:dyDescent="0.3">
      <c r="A35" s="15" t="s">
        <v>34</v>
      </c>
      <c r="B35" s="36" t="s">
        <v>35</v>
      </c>
      <c r="C35" s="51"/>
      <c r="D35" s="35"/>
      <c r="E35" s="28">
        <v>16.96</v>
      </c>
      <c r="F35" s="113"/>
    </row>
    <row r="36" spans="1:6" ht="19.5" hidden="1" customHeight="1" x14ac:dyDescent="0.3">
      <c r="A36" s="53"/>
      <c r="B36" s="54" t="s">
        <v>36</v>
      </c>
      <c r="C36" s="55"/>
      <c r="D36" s="56"/>
      <c r="E36" s="57">
        <f>E35</f>
        <v>16.96</v>
      </c>
      <c r="F36" s="113"/>
    </row>
    <row r="37" spans="1:6" ht="19.5" hidden="1" customHeight="1" x14ac:dyDescent="0.3">
      <c r="A37" s="15"/>
      <c r="B37" s="58" t="s">
        <v>37</v>
      </c>
      <c r="C37" s="58"/>
      <c r="D37" s="58"/>
      <c r="E37" s="59"/>
      <c r="F37" s="113"/>
    </row>
    <row r="38" spans="1:6" ht="19.5" hidden="1" customHeight="1" x14ac:dyDescent="0.3">
      <c r="A38" s="15"/>
      <c r="B38" s="60" t="s">
        <v>38</v>
      </c>
      <c r="C38" s="51"/>
      <c r="D38" s="35"/>
      <c r="E38" s="52"/>
      <c r="F38" s="113"/>
    </row>
    <row r="39" spans="1:6" ht="54.75" hidden="1" customHeight="1" x14ac:dyDescent="0.3">
      <c r="A39" s="15" t="s">
        <v>39</v>
      </c>
      <c r="B39" s="25" t="s">
        <v>40</v>
      </c>
      <c r="C39" s="61"/>
      <c r="D39" s="35">
        <v>6.5</v>
      </c>
      <c r="E39" s="28">
        <f>4821.05-71.262</f>
        <v>4749.7880000000005</v>
      </c>
      <c r="F39" s="113"/>
    </row>
    <row r="40" spans="1:6" ht="55.5" hidden="1" customHeight="1" x14ac:dyDescent="0.3">
      <c r="A40" s="15" t="s">
        <v>41</v>
      </c>
      <c r="B40" s="25" t="s">
        <v>42</v>
      </c>
      <c r="C40" s="61"/>
      <c r="D40" s="35">
        <v>6.2</v>
      </c>
      <c r="E40" s="28">
        <f>3803.92-56.215</f>
        <v>3747.7049999999999</v>
      </c>
      <c r="F40" s="113"/>
    </row>
    <row r="41" spans="1:6" ht="19.5" hidden="1" customHeight="1" x14ac:dyDescent="0.3">
      <c r="A41" s="62"/>
      <c r="B41" s="54" t="s">
        <v>43</v>
      </c>
      <c r="C41" s="63"/>
      <c r="D41" s="64">
        <f>D40+D39</f>
        <v>12.7</v>
      </c>
      <c r="E41" s="57">
        <f>SUM(E39:E40)</f>
        <v>8497.4930000000004</v>
      </c>
      <c r="F41" s="113"/>
    </row>
    <row r="42" spans="1:6" ht="19.5" hidden="1" customHeight="1" x14ac:dyDescent="0.3">
      <c r="A42" s="15"/>
      <c r="B42" s="30" t="s">
        <v>44</v>
      </c>
      <c r="C42" s="51"/>
      <c r="D42" s="35"/>
      <c r="E42" s="28"/>
      <c r="F42" s="113"/>
    </row>
    <row r="43" spans="1:6" ht="62.25" hidden="1" customHeight="1" x14ac:dyDescent="0.3">
      <c r="A43" s="15" t="s">
        <v>45</v>
      </c>
      <c r="B43" s="36" t="s">
        <v>46</v>
      </c>
      <c r="C43" s="26"/>
      <c r="D43" s="37">
        <v>4540</v>
      </c>
      <c r="E43" s="28">
        <v>18896.29</v>
      </c>
      <c r="F43" s="113"/>
    </row>
    <row r="44" spans="1:6" ht="56.25" hidden="1" customHeight="1" x14ac:dyDescent="0.3">
      <c r="A44" s="65"/>
      <c r="B44" s="48" t="s">
        <v>47</v>
      </c>
      <c r="C44" s="66"/>
      <c r="D44" s="67">
        <v>3600</v>
      </c>
      <c r="E44" s="28"/>
      <c r="F44" s="113"/>
    </row>
    <row r="45" spans="1:6" ht="61.5" hidden="1" customHeight="1" x14ac:dyDescent="0.3">
      <c r="A45" s="47" t="s">
        <v>48</v>
      </c>
      <c r="B45" s="36" t="s">
        <v>49</v>
      </c>
      <c r="C45" s="26"/>
      <c r="D45" s="37">
        <v>2040</v>
      </c>
      <c r="E45" s="28">
        <v>7599.03</v>
      </c>
      <c r="F45" s="113"/>
    </row>
    <row r="46" spans="1:6" ht="61.5" hidden="1" customHeight="1" x14ac:dyDescent="0.3">
      <c r="A46" s="47" t="s">
        <v>50</v>
      </c>
      <c r="B46" s="36" t="s">
        <v>51</v>
      </c>
      <c r="C46" s="26"/>
      <c r="D46" s="37">
        <v>1200</v>
      </c>
      <c r="E46" s="28">
        <v>745.97</v>
      </c>
      <c r="F46" s="113"/>
    </row>
    <row r="47" spans="1:6" ht="18.75" hidden="1" customHeight="1" x14ac:dyDescent="0.3">
      <c r="A47" s="47"/>
      <c r="B47" s="36" t="s">
        <v>52</v>
      </c>
      <c r="C47" s="26"/>
      <c r="D47" s="37"/>
      <c r="E47" s="28">
        <v>17.64</v>
      </c>
      <c r="F47" s="113"/>
    </row>
    <row r="48" spans="1:6" ht="18.75" hidden="1" customHeight="1" x14ac:dyDescent="0.3">
      <c r="A48" s="47"/>
      <c r="B48" s="36" t="s">
        <v>52</v>
      </c>
      <c r="C48" s="26"/>
      <c r="D48" s="37"/>
      <c r="E48" s="28">
        <v>17.64</v>
      </c>
      <c r="F48" s="113"/>
    </row>
    <row r="49" spans="1:6" ht="18.75" hidden="1" customHeight="1" x14ac:dyDescent="0.3">
      <c r="A49" s="47"/>
      <c r="B49" s="36" t="s">
        <v>52</v>
      </c>
      <c r="C49" s="26"/>
      <c r="D49" s="37"/>
      <c r="E49" s="28">
        <v>17.64</v>
      </c>
      <c r="F49" s="113"/>
    </row>
    <row r="50" spans="1:6" ht="19.5" hidden="1" customHeight="1" x14ac:dyDescent="0.3">
      <c r="A50" s="15"/>
      <c r="B50" s="68" t="s">
        <v>38</v>
      </c>
      <c r="C50" s="69"/>
      <c r="D50" s="70"/>
      <c r="E50" s="71"/>
      <c r="F50" s="113"/>
    </row>
    <row r="51" spans="1:6" ht="56.25" hidden="1" customHeight="1" x14ac:dyDescent="0.3">
      <c r="A51" s="15" t="s">
        <v>53</v>
      </c>
      <c r="B51" s="36" t="s">
        <v>54</v>
      </c>
      <c r="C51" s="69"/>
      <c r="D51" s="26">
        <v>118</v>
      </c>
      <c r="E51" s="50">
        <v>8137.29</v>
      </c>
      <c r="F51" s="113"/>
    </row>
    <row r="52" spans="1:6" ht="19.5" hidden="1" customHeight="1" x14ac:dyDescent="0.3">
      <c r="A52" s="53"/>
      <c r="B52" s="54" t="s">
        <v>55</v>
      </c>
      <c r="C52" s="72"/>
      <c r="D52" s="64">
        <f>D51</f>
        <v>118</v>
      </c>
      <c r="E52" s="57">
        <f>E51+E49+E48+E47+E46+E45+E43</f>
        <v>35431.5</v>
      </c>
      <c r="F52" s="113"/>
    </row>
    <row r="53" spans="1:6" ht="19.5" hidden="1" customHeight="1" x14ac:dyDescent="0.3">
      <c r="A53" s="15"/>
      <c r="B53" s="30" t="s">
        <v>56</v>
      </c>
      <c r="C53" s="69"/>
      <c r="D53" s="70"/>
      <c r="E53" s="71"/>
      <c r="F53" s="113"/>
    </row>
    <row r="54" spans="1:6" ht="19.5" hidden="1" customHeight="1" x14ac:dyDescent="0.3">
      <c r="A54" s="15"/>
      <c r="B54" s="60" t="s">
        <v>57</v>
      </c>
      <c r="C54" s="51"/>
      <c r="D54" s="35"/>
      <c r="E54" s="52"/>
      <c r="F54" s="113"/>
    </row>
    <row r="55" spans="1:6" ht="56.25" hidden="1" customHeight="1" x14ac:dyDescent="0.3">
      <c r="A55" s="15" t="s">
        <v>58</v>
      </c>
      <c r="B55" s="25" t="s">
        <v>59</v>
      </c>
      <c r="C55" s="18"/>
      <c r="D55" s="26" t="s">
        <v>60</v>
      </c>
      <c r="E55" s="28">
        <v>1559.65</v>
      </c>
      <c r="F55" s="113"/>
    </row>
    <row r="56" spans="1:6" ht="37.5" hidden="1" customHeight="1" x14ac:dyDescent="0.3">
      <c r="A56" s="15" t="s">
        <v>61</v>
      </c>
      <c r="B56" s="25" t="s">
        <v>62</v>
      </c>
      <c r="C56" s="26"/>
      <c r="D56" s="26"/>
      <c r="E56" s="28">
        <f>6731.623-1000</f>
        <v>5731.6229999999996</v>
      </c>
      <c r="F56" s="113"/>
    </row>
    <row r="57" spans="1:6" ht="37.5" hidden="1" customHeight="1" x14ac:dyDescent="0.3">
      <c r="A57" s="15" t="s">
        <v>63</v>
      </c>
      <c r="B57" s="36" t="s">
        <v>64</v>
      </c>
      <c r="C57" s="51"/>
      <c r="D57" s="26"/>
      <c r="E57" s="28">
        <f>3194.67-1340.228-1266.958-0.092-0.74+1050+0.002+0.001</f>
        <v>1636.655</v>
      </c>
      <c r="F57" s="113"/>
    </row>
    <row r="58" spans="1:6" ht="19.5" hidden="1" customHeight="1" x14ac:dyDescent="0.3">
      <c r="A58" s="15"/>
      <c r="B58" s="54" t="s">
        <v>65</v>
      </c>
      <c r="C58" s="73"/>
      <c r="D58" s="70"/>
      <c r="E58" s="57">
        <f>E57+E56+E55</f>
        <v>8927.9279999999999</v>
      </c>
      <c r="F58" s="113"/>
    </row>
    <row r="59" spans="1:6" ht="26.25" hidden="1" customHeight="1" x14ac:dyDescent="0.3">
      <c r="A59" s="15"/>
      <c r="B59" s="30" t="s">
        <v>66</v>
      </c>
      <c r="C59" s="73"/>
      <c r="D59" s="70"/>
      <c r="E59" s="57"/>
      <c r="F59" s="113"/>
    </row>
    <row r="60" spans="1:6" ht="19.5" hidden="1" customHeight="1" x14ac:dyDescent="0.3">
      <c r="A60" s="15"/>
      <c r="B60" s="60" t="s">
        <v>57</v>
      </c>
      <c r="C60" s="26"/>
      <c r="D60" s="26"/>
      <c r="E60" s="28"/>
      <c r="F60" s="113"/>
    </row>
    <row r="61" spans="1:6" ht="80.25" hidden="1" customHeight="1" x14ac:dyDescent="0.3">
      <c r="A61" s="15" t="s">
        <v>67</v>
      </c>
      <c r="B61" s="36" t="s">
        <v>68</v>
      </c>
      <c r="C61" s="26">
        <v>3</v>
      </c>
      <c r="D61" s="26"/>
      <c r="E61" s="28">
        <v>3432.63</v>
      </c>
      <c r="F61" s="113"/>
    </row>
    <row r="62" spans="1:6" ht="79.5" hidden="1" customHeight="1" x14ac:dyDescent="0.3">
      <c r="A62" s="15" t="s">
        <v>69</v>
      </c>
      <c r="B62" s="36" t="s">
        <v>70</v>
      </c>
      <c r="C62" s="26"/>
      <c r="D62" s="26" t="s">
        <v>71</v>
      </c>
      <c r="E62" s="28">
        <v>1377.37</v>
      </c>
      <c r="F62" s="113"/>
    </row>
    <row r="63" spans="1:6" ht="76.5" hidden="1" customHeight="1" x14ac:dyDescent="0.3">
      <c r="A63" s="15" t="s">
        <v>72</v>
      </c>
      <c r="B63" s="36" t="s">
        <v>73</v>
      </c>
      <c r="C63" s="26"/>
      <c r="D63" s="27" t="s">
        <v>74</v>
      </c>
      <c r="E63" s="28">
        <f>613.5672</f>
        <v>613.56719999999996</v>
      </c>
      <c r="F63" s="113"/>
    </row>
    <row r="64" spans="1:6" ht="77.25" hidden="1" customHeight="1" x14ac:dyDescent="0.3">
      <c r="A64" s="15" t="s">
        <v>75</v>
      </c>
      <c r="B64" s="36" t="s">
        <v>76</v>
      </c>
      <c r="C64" s="26"/>
      <c r="D64" s="27" t="s">
        <v>74</v>
      </c>
      <c r="E64" s="28">
        <v>1197.32</v>
      </c>
      <c r="F64" s="113"/>
    </row>
    <row r="65" spans="1:6" ht="63.75" hidden="1" customHeight="1" x14ac:dyDescent="0.3">
      <c r="A65" s="15" t="s">
        <v>77</v>
      </c>
      <c r="B65" s="25" t="s">
        <v>78</v>
      </c>
      <c r="C65" s="26"/>
      <c r="D65" s="26" t="s">
        <v>71</v>
      </c>
      <c r="E65" s="28">
        <v>6562.56</v>
      </c>
      <c r="F65" s="113"/>
    </row>
    <row r="66" spans="1:6" ht="60" hidden="1" customHeight="1" x14ac:dyDescent="0.3">
      <c r="A66" s="15" t="s">
        <v>79</v>
      </c>
      <c r="B66" s="25" t="s">
        <v>80</v>
      </c>
      <c r="C66" s="26"/>
      <c r="D66" s="26">
        <v>750</v>
      </c>
      <c r="E66" s="28">
        <v>4960.71</v>
      </c>
      <c r="F66" s="113"/>
    </row>
    <row r="67" spans="1:6" ht="19.5" hidden="1" customHeight="1" x14ac:dyDescent="0.3">
      <c r="A67" s="15"/>
      <c r="B67" s="54" t="s">
        <v>81</v>
      </c>
      <c r="C67" s="56">
        <f>C61</f>
        <v>3</v>
      </c>
      <c r="D67" s="56"/>
      <c r="E67" s="31">
        <f>E66+E65+E64+E63+E62+E61</f>
        <v>18144.157200000001</v>
      </c>
      <c r="F67" s="113"/>
    </row>
    <row r="68" spans="1:6" ht="19.5" hidden="1" customHeight="1" x14ac:dyDescent="0.3">
      <c r="A68" s="15"/>
      <c r="B68" s="30" t="s">
        <v>82</v>
      </c>
      <c r="C68" s="26"/>
      <c r="D68" s="26"/>
      <c r="E68" s="28"/>
      <c r="F68" s="113"/>
    </row>
    <row r="69" spans="1:6" ht="19.5" hidden="1" customHeight="1" x14ac:dyDescent="0.3">
      <c r="A69" s="15"/>
      <c r="B69" s="60" t="s">
        <v>57</v>
      </c>
      <c r="C69" s="49"/>
      <c r="D69" s="26"/>
      <c r="E69" s="28"/>
      <c r="F69" s="113"/>
    </row>
    <row r="70" spans="1:6" ht="57" hidden="1" customHeight="1" x14ac:dyDescent="0.3">
      <c r="A70" s="15" t="s">
        <v>83</v>
      </c>
      <c r="B70" s="25" t="s">
        <v>84</v>
      </c>
      <c r="C70" s="49"/>
      <c r="D70" s="26" t="s">
        <v>71</v>
      </c>
      <c r="E70" s="24">
        <v>1839.14</v>
      </c>
      <c r="F70" s="113"/>
    </row>
    <row r="71" spans="1:6" ht="39" hidden="1" customHeight="1" x14ac:dyDescent="0.3">
      <c r="A71" s="15"/>
      <c r="B71" s="54" t="s">
        <v>85</v>
      </c>
      <c r="C71" s="56"/>
      <c r="D71" s="56"/>
      <c r="E71" s="31">
        <f>E70</f>
        <v>1839.14</v>
      </c>
      <c r="F71" s="113"/>
    </row>
    <row r="72" spans="1:6" ht="41.25" hidden="1" customHeight="1" x14ac:dyDescent="0.3">
      <c r="A72" s="15"/>
      <c r="B72" s="30" t="s">
        <v>86</v>
      </c>
      <c r="C72" s="56"/>
      <c r="D72" s="56"/>
      <c r="E72" s="31"/>
      <c r="F72" s="113"/>
    </row>
    <row r="73" spans="1:6" ht="18" hidden="1" customHeight="1" x14ac:dyDescent="0.3">
      <c r="A73" s="15"/>
      <c r="B73" s="30" t="s">
        <v>57</v>
      </c>
      <c r="C73" s="56"/>
      <c r="D73" s="56"/>
      <c r="E73" s="31"/>
      <c r="F73" s="113"/>
    </row>
    <row r="74" spans="1:6" ht="37.5" hidden="1" customHeight="1" x14ac:dyDescent="0.3">
      <c r="A74" s="15" t="s">
        <v>87</v>
      </c>
      <c r="B74" s="25" t="s">
        <v>88</v>
      </c>
      <c r="C74" s="27">
        <v>10</v>
      </c>
      <c r="D74" s="56"/>
      <c r="E74" s="28">
        <v>21378.02</v>
      </c>
      <c r="F74" s="113"/>
    </row>
    <row r="75" spans="1:6" ht="78" hidden="1" customHeight="1" x14ac:dyDescent="0.3">
      <c r="A75" s="15" t="s">
        <v>89</v>
      </c>
      <c r="B75" s="25" t="s">
        <v>90</v>
      </c>
      <c r="C75" s="33">
        <v>8.1999999999999993</v>
      </c>
      <c r="D75" s="56"/>
      <c r="E75" s="28">
        <v>2984.25</v>
      </c>
      <c r="F75" s="113"/>
    </row>
    <row r="76" spans="1:6" ht="45" hidden="1" customHeight="1" x14ac:dyDescent="0.3">
      <c r="A76" s="15"/>
      <c r="B76" s="54" t="s">
        <v>91</v>
      </c>
      <c r="C76" s="74">
        <f>C75+C74</f>
        <v>18.2</v>
      </c>
      <c r="D76" s="56"/>
      <c r="E76" s="31">
        <f>E75+E74</f>
        <v>24362.27</v>
      </c>
      <c r="F76" s="113"/>
    </row>
    <row r="77" spans="1:6" ht="19.5" hidden="1" customHeight="1" x14ac:dyDescent="0.3">
      <c r="A77" s="15"/>
      <c r="B77" s="30" t="s">
        <v>92</v>
      </c>
      <c r="C77" s="26"/>
      <c r="D77" s="26"/>
      <c r="E77" s="28"/>
      <c r="F77" s="113"/>
    </row>
    <row r="78" spans="1:6" ht="19.5" hidden="1" customHeight="1" x14ac:dyDescent="0.3">
      <c r="A78" s="15"/>
      <c r="B78" s="60" t="s">
        <v>57</v>
      </c>
      <c r="C78" s="26"/>
      <c r="D78" s="26"/>
      <c r="E78" s="28"/>
      <c r="F78" s="113"/>
    </row>
    <row r="79" spans="1:6" ht="93.75" hidden="1" customHeight="1" x14ac:dyDescent="0.3">
      <c r="A79" s="15" t="s">
        <v>93</v>
      </c>
      <c r="B79" s="36" t="s">
        <v>94</v>
      </c>
      <c r="C79" s="18"/>
      <c r="D79" s="35"/>
      <c r="E79" s="28">
        <f>23790.73-1000</f>
        <v>22790.73</v>
      </c>
      <c r="F79" s="113"/>
    </row>
    <row r="80" spans="1:6" ht="76.5" hidden="1" customHeight="1" x14ac:dyDescent="0.3">
      <c r="A80" s="15" t="s">
        <v>95</v>
      </c>
      <c r="B80" s="36" t="s">
        <v>96</v>
      </c>
      <c r="C80" s="18"/>
      <c r="D80" s="35"/>
      <c r="E80" s="75">
        <v>7614.03</v>
      </c>
      <c r="F80" s="113"/>
    </row>
    <row r="81" spans="1:6" ht="37.5" hidden="1" customHeight="1" x14ac:dyDescent="0.3">
      <c r="A81" s="15" t="s">
        <v>97</v>
      </c>
      <c r="B81" s="25" t="s">
        <v>98</v>
      </c>
      <c r="C81" s="26"/>
      <c r="D81" s="26">
        <v>15</v>
      </c>
      <c r="E81" s="28">
        <v>4383.3900000000003</v>
      </c>
      <c r="F81" s="113"/>
    </row>
    <row r="82" spans="1:6" ht="73.5" hidden="1" customHeight="1" x14ac:dyDescent="0.3">
      <c r="A82" s="15" t="s">
        <v>99</v>
      </c>
      <c r="B82" s="25" t="s">
        <v>100</v>
      </c>
      <c r="C82" s="26"/>
      <c r="D82" s="26">
        <v>15</v>
      </c>
      <c r="E82" s="28">
        <v>5324.5</v>
      </c>
      <c r="F82" s="113"/>
    </row>
    <row r="83" spans="1:6" ht="58.5" hidden="1" customHeight="1" x14ac:dyDescent="0.3">
      <c r="A83" s="15" t="s">
        <v>101</v>
      </c>
      <c r="B83" s="25" t="s">
        <v>102</v>
      </c>
      <c r="C83" s="26"/>
      <c r="D83" s="26" t="s">
        <v>60</v>
      </c>
      <c r="E83" s="28">
        <v>1359.93</v>
      </c>
      <c r="F83" s="113"/>
    </row>
    <row r="84" spans="1:6" ht="19.5" hidden="1" customHeight="1" x14ac:dyDescent="0.3">
      <c r="A84" s="15"/>
      <c r="B84" s="60" t="s">
        <v>38</v>
      </c>
      <c r="C84" s="76"/>
      <c r="D84" s="35"/>
      <c r="E84" s="28"/>
      <c r="F84" s="113"/>
    </row>
    <row r="85" spans="1:6" ht="44.25" hidden="1" customHeight="1" x14ac:dyDescent="0.3">
      <c r="A85" s="15" t="s">
        <v>103</v>
      </c>
      <c r="B85" s="25" t="s">
        <v>104</v>
      </c>
      <c r="C85" s="26"/>
      <c r="D85" s="26">
        <v>30</v>
      </c>
      <c r="E85" s="28">
        <v>5810.91</v>
      </c>
      <c r="F85" s="113"/>
    </row>
    <row r="86" spans="1:6" ht="42" hidden="1" customHeight="1" x14ac:dyDescent="0.3">
      <c r="A86" s="15" t="s">
        <v>105</v>
      </c>
      <c r="B86" s="25" t="s">
        <v>106</v>
      </c>
      <c r="C86" s="26"/>
      <c r="D86" s="26">
        <v>15</v>
      </c>
      <c r="E86" s="28">
        <v>3898.55</v>
      </c>
      <c r="F86" s="113"/>
    </row>
    <row r="87" spans="1:6" ht="58.5" hidden="1" customHeight="1" x14ac:dyDescent="0.3">
      <c r="A87" s="15" t="s">
        <v>107</v>
      </c>
      <c r="B87" s="25" t="s">
        <v>108</v>
      </c>
      <c r="C87" s="26"/>
      <c r="D87" s="26">
        <v>6</v>
      </c>
      <c r="E87" s="28">
        <v>2958.23</v>
      </c>
      <c r="F87" s="113"/>
    </row>
    <row r="88" spans="1:6" ht="42.75" hidden="1" customHeight="1" x14ac:dyDescent="0.3">
      <c r="A88" s="15" t="s">
        <v>109</v>
      </c>
      <c r="B88" s="25" t="s">
        <v>110</v>
      </c>
      <c r="C88" s="26"/>
      <c r="D88" s="26">
        <v>12.75</v>
      </c>
      <c r="E88" s="28">
        <v>7963.06</v>
      </c>
      <c r="F88" s="113"/>
    </row>
    <row r="89" spans="1:6" ht="62.25" hidden="1" customHeight="1" x14ac:dyDescent="0.3">
      <c r="A89" s="15" t="s">
        <v>111</v>
      </c>
      <c r="B89" s="25" t="s">
        <v>112</v>
      </c>
      <c r="C89" s="26"/>
      <c r="D89" s="26">
        <v>24.17</v>
      </c>
      <c r="E89" s="77">
        <v>12330.13</v>
      </c>
      <c r="F89" s="113"/>
    </row>
    <row r="90" spans="1:6" ht="39.75" hidden="1" customHeight="1" x14ac:dyDescent="0.3">
      <c r="A90" s="15" t="s">
        <v>113</v>
      </c>
      <c r="B90" s="25" t="s">
        <v>114</v>
      </c>
      <c r="C90" s="26"/>
      <c r="D90" s="26">
        <v>80.680000000000007</v>
      </c>
      <c r="E90" s="28">
        <v>7391.04</v>
      </c>
      <c r="F90" s="113"/>
    </row>
    <row r="91" spans="1:6" ht="75" hidden="1" customHeight="1" x14ac:dyDescent="0.3">
      <c r="A91" s="15" t="s">
        <v>115</v>
      </c>
      <c r="B91" s="25" t="s">
        <v>116</v>
      </c>
      <c r="C91" s="49"/>
      <c r="D91" s="26"/>
      <c r="E91" s="50">
        <v>700</v>
      </c>
      <c r="F91" s="113"/>
    </row>
    <row r="92" spans="1:6" ht="19.5" hidden="1" customHeight="1" x14ac:dyDescent="0.3">
      <c r="A92" s="15"/>
      <c r="B92" s="54" t="s">
        <v>117</v>
      </c>
      <c r="C92" s="73"/>
      <c r="D92" s="70">
        <f>D90+D89+D88+D87+D86+D85</f>
        <v>168.60000000000002</v>
      </c>
      <c r="E92" s="57">
        <f>SUM(E79:E91)</f>
        <v>82524.5</v>
      </c>
      <c r="F92" s="113"/>
    </row>
    <row r="93" spans="1:6" ht="19.5" hidden="1" customHeight="1" x14ac:dyDescent="0.3">
      <c r="A93" s="15"/>
      <c r="B93" s="30" t="s">
        <v>118</v>
      </c>
      <c r="C93" s="26"/>
      <c r="D93" s="26"/>
      <c r="E93" s="28"/>
      <c r="F93" s="113"/>
    </row>
    <row r="94" spans="1:6" ht="58.5" hidden="1" customHeight="1" x14ac:dyDescent="0.3">
      <c r="A94" s="15" t="s">
        <v>119</v>
      </c>
      <c r="B94" s="25" t="s">
        <v>120</v>
      </c>
      <c r="C94" s="49"/>
      <c r="D94" s="26">
        <v>6.1</v>
      </c>
      <c r="E94" s="50">
        <v>4556.34</v>
      </c>
      <c r="F94" s="113"/>
    </row>
    <row r="95" spans="1:6" ht="19.5" hidden="1" customHeight="1" x14ac:dyDescent="0.3">
      <c r="A95" s="15"/>
      <c r="B95" s="54" t="s">
        <v>121</v>
      </c>
      <c r="C95" s="73"/>
      <c r="D95" s="70">
        <f>D94</f>
        <v>6.1</v>
      </c>
      <c r="E95" s="57">
        <f>E94</f>
        <v>4556.34</v>
      </c>
      <c r="F95" s="113"/>
    </row>
    <row r="96" spans="1:6" ht="19.5" hidden="1" customHeight="1" x14ac:dyDescent="0.3">
      <c r="A96" s="29"/>
      <c r="B96" s="30" t="s">
        <v>13</v>
      </c>
      <c r="C96" s="18"/>
      <c r="D96" s="18"/>
      <c r="E96" s="31">
        <f>40763.46529-5.179-1894.144</f>
        <v>38864.142290000003</v>
      </c>
      <c r="F96" s="113"/>
    </row>
    <row r="97" spans="1:6" ht="19.5" hidden="1" customHeight="1" x14ac:dyDescent="0.3">
      <c r="A97" s="29"/>
      <c r="B97" s="30" t="s">
        <v>122</v>
      </c>
      <c r="C97" s="18"/>
      <c r="D97" s="18"/>
      <c r="E97" s="31">
        <f>E96+E92+E71+E67+E58+E52+E41+E36+E76+E95</f>
        <v>223164.43049</v>
      </c>
      <c r="F97" s="113"/>
    </row>
    <row r="98" spans="1:6" ht="19.5" hidden="1" customHeight="1" x14ac:dyDescent="0.3">
      <c r="A98" s="78" t="s">
        <v>123</v>
      </c>
      <c r="B98" s="78"/>
      <c r="C98" s="78"/>
      <c r="D98" s="78"/>
      <c r="E98" s="79"/>
      <c r="F98" s="113"/>
    </row>
    <row r="99" spans="1:6" ht="23.25" hidden="1" customHeight="1" x14ac:dyDescent="0.3">
      <c r="A99" s="29"/>
      <c r="B99" s="30" t="s">
        <v>124</v>
      </c>
      <c r="C99" s="80" t="e">
        <f>C58+#REF!+#REF!+C92+C76+C67</f>
        <v>#REF!</v>
      </c>
      <c r="D99" s="81" t="e">
        <f>D92+D52+D41+#REF!+D95</f>
        <v>#REF!</v>
      </c>
      <c r="E99" s="31" t="e">
        <f>E16+#REF!+#REF!+E23+E31+E97</f>
        <v>#REF!</v>
      </c>
      <c r="F99" s="113"/>
    </row>
    <row r="100" spans="1:6" ht="19.5" hidden="1" customHeight="1" x14ac:dyDescent="0.3">
      <c r="A100" s="29"/>
      <c r="B100" s="30" t="s">
        <v>125</v>
      </c>
      <c r="C100" s="18"/>
      <c r="D100" s="18"/>
      <c r="E100" s="31"/>
      <c r="F100" s="113"/>
    </row>
    <row r="101" spans="1:6" ht="19.5" hidden="1" customHeight="1" x14ac:dyDescent="0.3">
      <c r="A101" s="29"/>
      <c r="B101" s="30" t="s">
        <v>126</v>
      </c>
      <c r="C101" s="18"/>
      <c r="D101" s="18"/>
      <c r="E101" s="31" t="e">
        <f>E96+E30+#REF!+E15</f>
        <v>#REF!</v>
      </c>
      <c r="F101" s="113"/>
    </row>
    <row r="102" spans="1:6" ht="19.5" hidden="1" customHeight="1" x14ac:dyDescent="0.3">
      <c r="A102" s="29"/>
      <c r="B102" s="30" t="s">
        <v>127</v>
      </c>
      <c r="C102" s="80" t="e">
        <f>C99</f>
        <v>#REF!</v>
      </c>
      <c r="D102" s="81" t="e">
        <f>D99</f>
        <v>#REF!</v>
      </c>
      <c r="E102" s="31" t="e">
        <f>E99-E101</f>
        <v>#REF!</v>
      </c>
      <c r="F102" s="113"/>
    </row>
    <row r="103" spans="1:6" ht="19.5" hidden="1" customHeight="1" x14ac:dyDescent="0.3">
      <c r="A103" s="78" t="s">
        <v>128</v>
      </c>
      <c r="B103" s="78"/>
      <c r="C103" s="78"/>
      <c r="D103" s="78"/>
      <c r="E103" s="79"/>
      <c r="F103" s="113"/>
    </row>
    <row r="104" spans="1:6" ht="19.5" hidden="1" customHeight="1" x14ac:dyDescent="0.3">
      <c r="A104" s="29"/>
      <c r="B104" s="30" t="s">
        <v>129</v>
      </c>
      <c r="C104" s="82" t="e">
        <f>#REF!</f>
        <v>#REF!</v>
      </c>
      <c r="D104" s="18"/>
      <c r="E104" s="31" t="e">
        <f>#REF!</f>
        <v>#REF!</v>
      </c>
      <c r="F104" s="113"/>
    </row>
    <row r="105" spans="1:6" ht="19.5" hidden="1" customHeight="1" x14ac:dyDescent="0.3">
      <c r="A105" s="29"/>
      <c r="B105" s="30" t="s">
        <v>130</v>
      </c>
      <c r="C105" s="83" t="e">
        <f>C102-C104</f>
        <v>#REF!</v>
      </c>
      <c r="D105" s="84" t="e">
        <f>D102-D104</f>
        <v>#REF!</v>
      </c>
      <c r="E105" s="31" t="e">
        <f>E99-E104</f>
        <v>#REF!</v>
      </c>
      <c r="F105" s="113"/>
    </row>
    <row r="106" spans="1:6" ht="18.75" hidden="1" customHeight="1" x14ac:dyDescent="0.3">
      <c r="A106" s="29"/>
      <c r="B106" s="18"/>
      <c r="C106" s="18"/>
      <c r="D106" s="18"/>
      <c r="E106" s="85"/>
      <c r="F106" s="113"/>
    </row>
    <row r="107" spans="1:6" ht="18.75" hidden="1" customHeight="1" x14ac:dyDescent="0.3">
      <c r="A107" s="29"/>
      <c r="B107" s="18"/>
      <c r="C107" s="18"/>
      <c r="D107" s="18"/>
      <c r="E107" s="85"/>
      <c r="F107" s="113"/>
    </row>
    <row r="108" spans="1:6" ht="18.75" hidden="1" customHeight="1" x14ac:dyDescent="0.3">
      <c r="A108" s="29"/>
      <c r="B108" s="18"/>
      <c r="C108" s="18"/>
      <c r="D108" s="18"/>
      <c r="E108" s="85"/>
      <c r="F108" s="113"/>
    </row>
    <row r="109" spans="1:6" ht="23.25" hidden="1" customHeight="1" x14ac:dyDescent="0.3">
      <c r="A109" s="29" t="s">
        <v>131</v>
      </c>
      <c r="B109" s="18"/>
      <c r="C109" s="18"/>
      <c r="D109" s="18"/>
      <c r="E109" s="85"/>
      <c r="F109" s="113"/>
    </row>
    <row r="110" spans="1:6" ht="18.75" hidden="1" customHeight="1" x14ac:dyDescent="0.3">
      <c r="A110" s="29"/>
      <c r="B110" s="18"/>
      <c r="C110" s="18"/>
      <c r="D110" s="18"/>
      <c r="E110" s="85"/>
      <c r="F110" s="113"/>
    </row>
    <row r="111" spans="1:6" ht="18.75" hidden="1" customHeight="1" x14ac:dyDescent="0.3">
      <c r="A111" s="29"/>
      <c r="B111" s="18"/>
      <c r="C111" s="18"/>
      <c r="D111" s="18"/>
      <c r="E111" s="85"/>
      <c r="F111" s="113"/>
    </row>
    <row r="112" spans="1:6" ht="18.75" hidden="1" customHeight="1" x14ac:dyDescent="0.3">
      <c r="A112" s="29"/>
      <c r="B112" s="18"/>
      <c r="C112" s="18"/>
      <c r="D112" s="18"/>
      <c r="E112" s="85"/>
      <c r="F112" s="113"/>
    </row>
    <row r="113" spans="1:7" ht="46.5" hidden="1" customHeight="1" x14ac:dyDescent="0.3">
      <c r="A113" s="29"/>
      <c r="B113" s="18"/>
      <c r="C113" s="18"/>
      <c r="D113" s="18"/>
      <c r="E113" s="85"/>
      <c r="F113" s="113"/>
    </row>
    <row r="114" spans="1:7" ht="107.25" hidden="1" customHeight="1" x14ac:dyDescent="0.3">
      <c r="A114" s="29"/>
      <c r="B114" s="18"/>
      <c r="C114" s="18"/>
      <c r="D114" s="18"/>
      <c r="E114" s="85"/>
      <c r="F114" s="113"/>
    </row>
    <row r="115" spans="1:7" ht="34.5" customHeight="1" x14ac:dyDescent="0.3">
      <c r="A115" s="109" t="s">
        <v>166</v>
      </c>
      <c r="B115" s="110"/>
      <c r="C115" s="110"/>
      <c r="D115" s="111"/>
      <c r="E115" s="108"/>
      <c r="F115" s="114"/>
    </row>
    <row r="116" spans="1:7" ht="92.25" customHeight="1" x14ac:dyDescent="0.3">
      <c r="A116" s="120" t="s">
        <v>10</v>
      </c>
      <c r="B116" s="94" t="s">
        <v>162</v>
      </c>
      <c r="C116" s="92"/>
      <c r="D116" s="90" t="s">
        <v>158</v>
      </c>
      <c r="E116" s="97">
        <v>46832.985000000001</v>
      </c>
      <c r="F116" s="113" t="s">
        <v>182</v>
      </c>
    </row>
    <row r="117" spans="1:7" ht="88.5" customHeight="1" x14ac:dyDescent="0.3">
      <c r="A117" s="121" t="s">
        <v>8</v>
      </c>
      <c r="B117" s="94" t="s">
        <v>163</v>
      </c>
      <c r="C117" s="92"/>
      <c r="D117" s="90" t="s">
        <v>158</v>
      </c>
      <c r="E117" s="97">
        <v>38338.162000000004</v>
      </c>
      <c r="F117" s="115" t="s">
        <v>183</v>
      </c>
      <c r="G117" s="86"/>
    </row>
    <row r="118" spans="1:7" ht="45" customHeight="1" x14ac:dyDescent="0.3">
      <c r="A118" s="109" t="s">
        <v>171</v>
      </c>
      <c r="B118" s="110"/>
      <c r="C118" s="110"/>
      <c r="D118" s="110"/>
      <c r="E118" s="110"/>
      <c r="F118" s="115"/>
      <c r="G118" s="86"/>
    </row>
    <row r="119" spans="1:7" ht="60.75" x14ac:dyDescent="0.3">
      <c r="A119" s="87" t="s">
        <v>10</v>
      </c>
      <c r="B119" s="88" t="s">
        <v>132</v>
      </c>
      <c r="C119" s="89">
        <v>2.1</v>
      </c>
      <c r="D119" s="90"/>
      <c r="E119" s="91">
        <v>23494.626</v>
      </c>
      <c r="F119" s="115" t="s">
        <v>172</v>
      </c>
      <c r="G119" s="86"/>
    </row>
    <row r="120" spans="1:7" ht="60.75" x14ac:dyDescent="0.3">
      <c r="A120" s="87" t="s">
        <v>8</v>
      </c>
      <c r="B120" s="88" t="s">
        <v>133</v>
      </c>
      <c r="C120" s="92">
        <v>13.06</v>
      </c>
      <c r="D120" s="90"/>
      <c r="E120" s="91">
        <v>160962.351</v>
      </c>
      <c r="F120" s="115" t="s">
        <v>172</v>
      </c>
      <c r="G120" s="86"/>
    </row>
    <row r="121" spans="1:7" ht="60.75" x14ac:dyDescent="0.3">
      <c r="A121" s="87" t="s">
        <v>16</v>
      </c>
      <c r="B121" s="88" t="s">
        <v>134</v>
      </c>
      <c r="C121" s="92">
        <v>13.54</v>
      </c>
      <c r="D121" s="90"/>
      <c r="E121" s="91">
        <v>138013.24507999999</v>
      </c>
      <c r="F121" s="115" t="s">
        <v>172</v>
      </c>
      <c r="G121" s="86"/>
    </row>
    <row r="122" spans="1:7" ht="60.75" x14ac:dyDescent="0.3">
      <c r="A122" s="87" t="s">
        <v>18</v>
      </c>
      <c r="B122" s="88" t="s">
        <v>135</v>
      </c>
      <c r="C122" s="92">
        <v>12.06</v>
      </c>
      <c r="D122" s="90"/>
      <c r="E122" s="91">
        <v>124217.15</v>
      </c>
      <c r="F122" s="115" t="s">
        <v>172</v>
      </c>
      <c r="G122" s="86"/>
    </row>
    <row r="123" spans="1:7" ht="60.75" x14ac:dyDescent="0.3">
      <c r="A123" s="93" t="s">
        <v>20</v>
      </c>
      <c r="B123" s="88" t="s">
        <v>136</v>
      </c>
      <c r="C123" s="92">
        <v>6.7</v>
      </c>
      <c r="D123" s="90"/>
      <c r="E123" s="91">
        <v>114573.04975000001</v>
      </c>
      <c r="F123" s="115" t="s">
        <v>173</v>
      </c>
      <c r="G123" s="86"/>
    </row>
    <row r="124" spans="1:7" ht="40.5" x14ac:dyDescent="0.3">
      <c r="A124" s="93" t="s">
        <v>22</v>
      </c>
      <c r="B124" s="88" t="s">
        <v>137</v>
      </c>
      <c r="C124" s="92">
        <v>9.1</v>
      </c>
      <c r="D124" s="90"/>
      <c r="E124" s="91">
        <v>114807.052</v>
      </c>
      <c r="F124" s="115" t="s">
        <v>173</v>
      </c>
      <c r="G124" s="86"/>
    </row>
    <row r="125" spans="1:7" ht="40.5" x14ac:dyDescent="0.3">
      <c r="A125" s="93" t="s">
        <v>138</v>
      </c>
      <c r="B125" s="88" t="s">
        <v>139</v>
      </c>
      <c r="C125" s="92">
        <v>2.4</v>
      </c>
      <c r="D125" s="90"/>
      <c r="E125" s="91">
        <v>33324.881150000001</v>
      </c>
      <c r="F125" s="115" t="s">
        <v>178</v>
      </c>
      <c r="G125" s="86"/>
    </row>
    <row r="126" spans="1:7" ht="81" x14ac:dyDescent="0.3">
      <c r="A126" s="93" t="s">
        <v>140</v>
      </c>
      <c r="B126" s="94" t="s">
        <v>141</v>
      </c>
      <c r="C126" s="92">
        <v>11.94</v>
      </c>
      <c r="D126" s="90"/>
      <c r="E126" s="91">
        <v>48530.34</v>
      </c>
      <c r="F126" s="115" t="s">
        <v>177</v>
      </c>
      <c r="G126" s="86"/>
    </row>
    <row r="127" spans="1:7" ht="60.75" x14ac:dyDescent="0.3">
      <c r="A127" s="93" t="s">
        <v>142</v>
      </c>
      <c r="B127" s="94" t="s">
        <v>143</v>
      </c>
      <c r="C127" s="92">
        <v>1.8</v>
      </c>
      <c r="D127" s="90"/>
      <c r="E127" s="91">
        <v>6334.6</v>
      </c>
      <c r="F127" s="115" t="s">
        <v>172</v>
      </c>
      <c r="G127" s="86"/>
    </row>
    <row r="128" spans="1:7" ht="60.75" x14ac:dyDescent="0.3">
      <c r="A128" s="93" t="s">
        <v>144</v>
      </c>
      <c r="B128" s="94" t="s">
        <v>145</v>
      </c>
      <c r="C128" s="92">
        <v>4.5999999999999996</v>
      </c>
      <c r="D128" s="90"/>
      <c r="E128" s="91">
        <v>53795.213000000003</v>
      </c>
      <c r="F128" s="115" t="s">
        <v>173</v>
      </c>
      <c r="G128" s="86"/>
    </row>
    <row r="129" spans="1:7" ht="60.75" x14ac:dyDescent="0.3">
      <c r="A129" s="93" t="s">
        <v>146</v>
      </c>
      <c r="B129" s="94" t="s">
        <v>147</v>
      </c>
      <c r="C129" s="92">
        <v>4</v>
      </c>
      <c r="D129" s="90"/>
      <c r="E129" s="91">
        <v>41895.386400000003</v>
      </c>
      <c r="F129" s="115" t="s">
        <v>180</v>
      </c>
      <c r="G129" s="86"/>
    </row>
    <row r="130" spans="1:7" ht="60.75" x14ac:dyDescent="0.3">
      <c r="A130" s="93" t="s">
        <v>148</v>
      </c>
      <c r="B130" s="94" t="s">
        <v>149</v>
      </c>
      <c r="C130" s="92">
        <v>9.7100000000000009</v>
      </c>
      <c r="D130" s="90"/>
      <c r="E130" s="91">
        <v>184423.28305</v>
      </c>
      <c r="F130" s="115" t="s">
        <v>181</v>
      </c>
      <c r="G130" s="86"/>
    </row>
    <row r="131" spans="1:7" ht="81" x14ac:dyDescent="0.3">
      <c r="A131" s="93" t="s">
        <v>150</v>
      </c>
      <c r="B131" s="94" t="s">
        <v>151</v>
      </c>
      <c r="C131" s="92">
        <v>8.2100000000000009</v>
      </c>
      <c r="D131" s="90"/>
      <c r="E131" s="95">
        <v>87142.676000000007</v>
      </c>
      <c r="F131" s="115" t="s">
        <v>174</v>
      </c>
      <c r="G131" s="86"/>
    </row>
    <row r="132" spans="1:7" ht="60.75" x14ac:dyDescent="0.3">
      <c r="A132" s="93" t="s">
        <v>152</v>
      </c>
      <c r="B132" s="94" t="s">
        <v>153</v>
      </c>
      <c r="C132" s="92">
        <v>13.27</v>
      </c>
      <c r="D132" s="90"/>
      <c r="E132" s="91">
        <v>73067.516000000003</v>
      </c>
      <c r="F132" s="115" t="s">
        <v>175</v>
      </c>
      <c r="G132" s="86"/>
    </row>
    <row r="133" spans="1:7" ht="60.75" x14ac:dyDescent="0.3">
      <c r="A133" s="93" t="s">
        <v>154</v>
      </c>
      <c r="B133" s="94" t="s">
        <v>155</v>
      </c>
      <c r="C133" s="92">
        <v>6</v>
      </c>
      <c r="D133" s="90"/>
      <c r="E133" s="91">
        <v>27100.498500000002</v>
      </c>
      <c r="F133" s="115" t="s">
        <v>176</v>
      </c>
      <c r="G133" s="86"/>
    </row>
    <row r="134" spans="1:7" ht="60.75" x14ac:dyDescent="0.3">
      <c r="A134" s="93" t="s">
        <v>156</v>
      </c>
      <c r="B134" s="94" t="s">
        <v>157</v>
      </c>
      <c r="C134" s="92"/>
      <c r="D134" s="90" t="s">
        <v>158</v>
      </c>
      <c r="E134" s="96">
        <v>2906.6624000000002</v>
      </c>
      <c r="F134" s="115" t="s">
        <v>179</v>
      </c>
      <c r="G134" s="86"/>
    </row>
    <row r="135" spans="1:7" ht="60.75" x14ac:dyDescent="0.3">
      <c r="A135" s="93" t="s">
        <v>159</v>
      </c>
      <c r="B135" s="94" t="s">
        <v>160</v>
      </c>
      <c r="C135" s="92"/>
      <c r="D135" s="90" t="s">
        <v>158</v>
      </c>
      <c r="E135" s="96">
        <v>1545.14192</v>
      </c>
      <c r="F135" s="115" t="s">
        <v>179</v>
      </c>
      <c r="G135" s="86"/>
    </row>
    <row r="136" spans="1:7" ht="60.75" hidden="1" x14ac:dyDescent="0.3">
      <c r="A136" s="93" t="s">
        <v>161</v>
      </c>
      <c r="B136" s="94" t="s">
        <v>157</v>
      </c>
      <c r="C136" s="92"/>
      <c r="D136" s="90" t="s">
        <v>158</v>
      </c>
      <c r="E136" s="98">
        <v>3633.33</v>
      </c>
      <c r="F136" s="115"/>
      <c r="G136" s="86"/>
    </row>
    <row r="137" spans="1:7" ht="60.75" hidden="1" x14ac:dyDescent="0.3">
      <c r="A137" s="93" t="s">
        <v>27</v>
      </c>
      <c r="B137" s="94" t="s">
        <v>160</v>
      </c>
      <c r="C137" s="92"/>
      <c r="D137" s="90" t="s">
        <v>158</v>
      </c>
      <c r="E137" s="98">
        <v>1568.67</v>
      </c>
      <c r="F137" s="115"/>
      <c r="G137" s="86"/>
    </row>
    <row r="138" spans="1:7" x14ac:dyDescent="0.3">
      <c r="A138" s="99"/>
      <c r="B138" s="100" t="s">
        <v>164</v>
      </c>
      <c r="C138" s="102">
        <f>C116+C117+SUM(C119:C135)</f>
        <v>118.49</v>
      </c>
      <c r="D138" s="101"/>
      <c r="E138" s="102">
        <f>E116+E117+SUM(E119:E135)</f>
        <v>1321304.8192500002</v>
      </c>
      <c r="F138" s="115"/>
      <c r="G138" s="86"/>
    </row>
    <row r="139" spans="1:7" x14ac:dyDescent="0.3">
      <c r="A139" s="103"/>
      <c r="B139" s="104"/>
      <c r="C139" s="105"/>
      <c r="D139" s="106"/>
      <c r="E139" s="107"/>
      <c r="F139" s="116"/>
      <c r="G139" s="86"/>
    </row>
    <row r="141" spans="1:7" ht="23.25" x14ac:dyDescent="0.35">
      <c r="B141" s="4"/>
    </row>
  </sheetData>
  <mergeCells count="23">
    <mergeCell ref="A18:E18"/>
    <mergeCell ref="A118:E118"/>
    <mergeCell ref="A26:E26"/>
    <mergeCell ref="A32:E32"/>
    <mergeCell ref="A33:E33"/>
    <mergeCell ref="B37:E37"/>
    <mergeCell ref="A98:E98"/>
    <mergeCell ref="A103:E103"/>
    <mergeCell ref="A115:D115"/>
    <mergeCell ref="A9:E9"/>
    <mergeCell ref="A10:E10"/>
    <mergeCell ref="A17:E17"/>
    <mergeCell ref="F6:F7"/>
    <mergeCell ref="A6:A7"/>
    <mergeCell ref="B6:B7"/>
    <mergeCell ref="A1:F1"/>
    <mergeCell ref="A2:F2"/>
    <mergeCell ref="A3:F3"/>
    <mergeCell ref="A4:F4"/>
    <mergeCell ref="A5:F5"/>
    <mergeCell ref="A25:E25"/>
    <mergeCell ref="C6:D6"/>
    <mergeCell ref="E6:E7"/>
  </mergeCells>
  <printOptions horizontalCentered="1"/>
  <pageMargins left="0.62992125984251968" right="0.23622047244094491" top="0.15748031496062992" bottom="0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Итоговый</vt:lpstr>
      <vt:lpstr>Итоговый!Область_печати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Эрязов Игорь Юрьевич</dc:creator>
  <cp:lastModifiedBy>Наталья Витальевна Волынская (PK1166 - u66)</cp:lastModifiedBy>
  <dcterms:created xsi:type="dcterms:W3CDTF">2022-04-13T05:14:58Z</dcterms:created>
  <dcterms:modified xsi:type="dcterms:W3CDTF">2022-04-14T01:18:15Z</dcterms:modified>
</cp:coreProperties>
</file>